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5610" tabRatio="500" firstSheet="1" activeTab="1"/>
  </bookViews>
  <sheets>
    <sheet name="Свод" sheetId="1" state="hidden" r:id="rId1"/>
    <sheet name="план 10%" sheetId="9" r:id="rId2"/>
    <sheet name="план" sheetId="8" state="hidden" r:id="rId3"/>
    <sheet name="Ckfql (2)" sheetId="7" state="hidden" r:id="rId4"/>
    <sheet name="Ckfql" sheetId="5" state="hidden" r:id="rId5"/>
    <sheet name="Лист1" sheetId="3" state="hidden" r:id="rId6"/>
    <sheet name="Лист2" sheetId="4" state="hidden" r:id="rId7"/>
    <sheet name="Лист4" sheetId="6" state="hidden" r:id="rId8"/>
  </sheets>
  <definedNames>
    <definedName name="_xlnm._FilterDatabase" localSheetId="4" hidden="1">Ckfql!$A$2:$O$224</definedName>
    <definedName name="_xlnm._FilterDatabase" localSheetId="3" hidden="1">'Ckfql (2)'!$A$2:$S$224</definedName>
    <definedName name="_xlnm._FilterDatabase" localSheetId="6" hidden="1">Лист2!$A$1:$J$224</definedName>
    <definedName name="_xlnm._FilterDatabase" localSheetId="2" hidden="1">план!$A$2:$W$224</definedName>
    <definedName name="_xlnm._FilterDatabase" localSheetId="1" hidden="1">'план 10%'!$A$3:$W$29</definedName>
  </definedNames>
  <calcPr calcId="124519"/>
  <pivotCaches>
    <pivotCache cacheId="0" r:id="rId9"/>
  </pivotCache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0" i="9"/>
  <c r="M29" s="1"/>
  <c r="N29" s="1"/>
  <c r="P29" s="1"/>
  <c r="V29"/>
  <c r="R29"/>
  <c r="S29" s="1"/>
  <c r="B29"/>
  <c r="V28"/>
  <c r="R28"/>
  <c r="S28" s="1"/>
  <c r="N28"/>
  <c r="P28" s="1"/>
  <c r="Q28" s="1"/>
  <c r="V27"/>
  <c r="R27"/>
  <c r="S27" s="1"/>
  <c r="N27"/>
  <c r="V26"/>
  <c r="R26"/>
  <c r="S26" s="1"/>
  <c r="N26"/>
  <c r="P26" s="1"/>
  <c r="Q26" s="1"/>
  <c r="V25"/>
  <c r="R25"/>
  <c r="S25" s="1"/>
  <c r="N25"/>
  <c r="V24"/>
  <c r="S24"/>
  <c r="R24"/>
  <c r="N24"/>
  <c r="P24" s="1"/>
  <c r="V23"/>
  <c r="R23"/>
  <c r="S23" s="1"/>
  <c r="N23"/>
  <c r="V22"/>
  <c r="R22"/>
  <c r="S22" s="1"/>
  <c r="P22"/>
  <c r="N22"/>
  <c r="V21"/>
  <c r="R21"/>
  <c r="S21" s="1"/>
  <c r="P21"/>
  <c r="N21"/>
  <c r="V20"/>
  <c r="R20"/>
  <c r="S20" s="1"/>
  <c r="N20"/>
  <c r="V19"/>
  <c r="R19"/>
  <c r="S19" s="1"/>
  <c r="N19"/>
  <c r="P19" s="1"/>
  <c r="V18"/>
  <c r="R18"/>
  <c r="S18" s="1"/>
  <c r="N18"/>
  <c r="V17"/>
  <c r="R17"/>
  <c r="S17" s="1"/>
  <c r="P17"/>
  <c r="N17"/>
  <c r="V16"/>
  <c r="R16"/>
  <c r="N16"/>
  <c r="P16" s="1"/>
  <c r="Q16" s="1"/>
  <c r="V15"/>
  <c r="R15"/>
  <c r="S15" s="1"/>
  <c r="N15"/>
  <c r="P15" s="1"/>
  <c r="V14"/>
  <c r="R14"/>
  <c r="S14" s="1"/>
  <c r="N14"/>
  <c r="P14" s="1"/>
  <c r="Q14" s="1"/>
  <c r="V13"/>
  <c r="S13"/>
  <c r="R13"/>
  <c r="N13"/>
  <c r="P13" s="1"/>
  <c r="V12"/>
  <c r="R12"/>
  <c r="S12" s="1"/>
  <c r="N12"/>
  <c r="P12" s="1"/>
  <c r="Q12" s="1"/>
  <c r="V11"/>
  <c r="S11"/>
  <c r="R11"/>
  <c r="N11"/>
  <c r="P11" s="1"/>
  <c r="V10"/>
  <c r="R10"/>
  <c r="P10"/>
  <c r="Q10" s="1"/>
  <c r="N10"/>
  <c r="V9"/>
  <c r="R9"/>
  <c r="S9" s="1"/>
  <c r="N9"/>
  <c r="V8"/>
  <c r="R8"/>
  <c r="S8" s="1"/>
  <c r="P8"/>
  <c r="N8"/>
  <c r="V7"/>
  <c r="R7"/>
  <c r="N7"/>
  <c r="P7" s="1"/>
  <c r="Q7" s="1"/>
  <c r="V6"/>
  <c r="R6"/>
  <c r="N6"/>
  <c r="V5"/>
  <c r="R5"/>
  <c r="S5" s="1"/>
  <c r="N5"/>
  <c r="P5" s="1"/>
  <c r="Q5" s="1"/>
  <c r="Q17" l="1"/>
  <c r="Q19"/>
  <c r="Q21"/>
  <c r="Q22"/>
  <c r="Q8"/>
  <c r="Q24"/>
  <c r="P20"/>
  <c r="Q20" s="1"/>
  <c r="P6"/>
  <c r="Q6" s="1"/>
  <c r="P9"/>
  <c r="Q9" s="1"/>
  <c r="Q11"/>
  <c r="Q13"/>
  <c r="Q15"/>
  <c r="P18"/>
  <c r="Q18" s="1"/>
  <c r="P23"/>
  <c r="Q23" s="1"/>
  <c r="P25"/>
  <c r="Q25" s="1"/>
  <c r="P27"/>
  <c r="Q27" s="1"/>
  <c r="Q29"/>
  <c r="Q3" i="8" l="1"/>
  <c r="Q4"/>
  <c r="Q5"/>
  <c r="Q6"/>
  <c r="Q7"/>
  <c r="Q8"/>
  <c r="Q9"/>
  <c r="Q10"/>
  <c r="Q11"/>
  <c r="Q12"/>
  <c r="Q13"/>
  <c r="Q14"/>
  <c r="Q15"/>
  <c r="Q16"/>
  <c r="Q17"/>
  <c r="Q18"/>
  <c r="Q19"/>
  <c r="Q20"/>
  <c r="P3"/>
  <c r="P4"/>
  <c r="P5"/>
  <c r="P6"/>
  <c r="P7"/>
  <c r="P8"/>
  <c r="P9"/>
  <c r="P10"/>
  <c r="P11"/>
  <c r="P12"/>
  <c r="P13"/>
  <c r="P14"/>
  <c r="P15"/>
  <c r="P16"/>
  <c r="P17"/>
  <c r="P18"/>
  <c r="P19"/>
  <c r="P20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1"/>
  <c r="N224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3"/>
  <c r="M126"/>
  <c r="M223"/>
  <c r="M208"/>
  <c r="M197"/>
  <c r="M188"/>
  <c r="M172"/>
  <c r="M165"/>
  <c r="M149"/>
  <c r="M133"/>
  <c r="M113"/>
  <c r="M105"/>
  <c r="M92"/>
  <c r="M73"/>
  <c r="M59"/>
  <c r="M38"/>
  <c r="M21"/>
  <c r="M12"/>
  <c r="M3"/>
  <c r="L224"/>
  <c r="L223"/>
  <c r="L208"/>
  <c r="L197"/>
  <c r="L188"/>
  <c r="L172"/>
  <c r="L165"/>
  <c r="L149"/>
  <c r="L133"/>
  <c r="L126"/>
  <c r="L113"/>
  <c r="L105"/>
  <c r="L92"/>
  <c r="L73"/>
  <c r="L59"/>
  <c r="L38"/>
  <c r="L21"/>
  <c r="L12"/>
  <c r="L3"/>
  <c r="V224"/>
  <c r="R224"/>
  <c r="S224" s="1"/>
  <c r="B224"/>
  <c r="V223"/>
  <c r="R223"/>
  <c r="S223" s="1"/>
  <c r="V222"/>
  <c r="R222"/>
  <c r="S222" s="1"/>
  <c r="V221"/>
  <c r="R221"/>
  <c r="V220"/>
  <c r="R220"/>
  <c r="S220" s="1"/>
  <c r="S219"/>
  <c r="R219"/>
  <c r="R218"/>
  <c r="S218" s="1"/>
  <c r="V217"/>
  <c r="R217"/>
  <c r="S217" s="1"/>
  <c r="V216"/>
  <c r="R216"/>
  <c r="S216" s="1"/>
  <c r="R215"/>
  <c r="S215" s="1"/>
  <c r="V214"/>
  <c r="R214"/>
  <c r="S214" s="1"/>
  <c r="V213"/>
  <c r="S213"/>
  <c r="R213"/>
  <c r="R212"/>
  <c r="S212" s="1"/>
  <c r="V211"/>
  <c r="R211"/>
  <c r="S211" s="1"/>
  <c r="V210"/>
  <c r="R210"/>
  <c r="S210" s="1"/>
  <c r="V209"/>
  <c r="R209"/>
  <c r="S209" s="1"/>
  <c r="V208"/>
  <c r="R208"/>
  <c r="S208" s="1"/>
  <c r="V207"/>
  <c r="R207"/>
  <c r="S207" s="1"/>
  <c r="V206"/>
  <c r="S206"/>
  <c r="R206"/>
  <c r="V205"/>
  <c r="R205"/>
  <c r="S205" s="1"/>
  <c r="V204"/>
  <c r="R204"/>
  <c r="S204" s="1"/>
  <c r="V203"/>
  <c r="R203"/>
  <c r="S203" s="1"/>
  <c r="V202"/>
  <c r="R202"/>
  <c r="V201"/>
  <c r="R201"/>
  <c r="S201" s="1"/>
  <c r="V200"/>
  <c r="R200"/>
  <c r="S200" s="1"/>
  <c r="V199"/>
  <c r="S199"/>
  <c r="R199"/>
  <c r="V198"/>
  <c r="R198"/>
  <c r="V197"/>
  <c r="R197"/>
  <c r="S197" s="1"/>
  <c r="V196"/>
  <c r="S196"/>
  <c r="R196"/>
  <c r="V195"/>
  <c r="R195"/>
  <c r="S195" s="1"/>
  <c r="V194"/>
  <c r="R194"/>
  <c r="S194" s="1"/>
  <c r="V193"/>
  <c r="R193"/>
  <c r="S193" s="1"/>
  <c r="V192"/>
  <c r="R192"/>
  <c r="S192" s="1"/>
  <c r="V191"/>
  <c r="S191"/>
  <c r="R191"/>
  <c r="V190"/>
  <c r="R190"/>
  <c r="S190" s="1"/>
  <c r="V189"/>
  <c r="R189"/>
  <c r="S189" s="1"/>
  <c r="V188"/>
  <c r="S188"/>
  <c r="R188"/>
  <c r="V187"/>
  <c r="R187"/>
  <c r="S187" s="1"/>
  <c r="V186"/>
  <c r="R186"/>
  <c r="S186" s="1"/>
  <c r="V185"/>
  <c r="R185"/>
  <c r="S185" s="1"/>
  <c r="V184"/>
  <c r="R184"/>
  <c r="V183"/>
  <c r="R183"/>
  <c r="S183" s="1"/>
  <c r="V182"/>
  <c r="R182"/>
  <c r="S182" s="1"/>
  <c r="V181"/>
  <c r="R181"/>
  <c r="S181" s="1"/>
  <c r="V180"/>
  <c r="R180"/>
  <c r="S180" s="1"/>
  <c r="V179"/>
  <c r="R179"/>
  <c r="S179" s="1"/>
  <c r="V178"/>
  <c r="R178"/>
  <c r="V177"/>
  <c r="R177"/>
  <c r="S177" s="1"/>
  <c r="V176"/>
  <c r="R176"/>
  <c r="S176" s="1"/>
  <c r="V175"/>
  <c r="R175"/>
  <c r="V174"/>
  <c r="R174"/>
  <c r="V173"/>
  <c r="R173"/>
  <c r="S173" s="1"/>
  <c r="V172"/>
  <c r="S172"/>
  <c r="R172"/>
  <c r="V171"/>
  <c r="R171"/>
  <c r="V170"/>
  <c r="R170"/>
  <c r="V169"/>
  <c r="R169"/>
  <c r="V168"/>
  <c r="R168"/>
  <c r="V167"/>
  <c r="R167"/>
  <c r="V166"/>
  <c r="R166"/>
  <c r="V165"/>
  <c r="S165"/>
  <c r="R165"/>
  <c r="V164"/>
  <c r="R164"/>
  <c r="V163"/>
  <c r="R163"/>
  <c r="V162"/>
  <c r="R162"/>
  <c r="V161"/>
  <c r="R161"/>
  <c r="V160"/>
  <c r="R160"/>
  <c r="V159"/>
  <c r="R159"/>
  <c r="V158"/>
  <c r="R158"/>
  <c r="V157"/>
  <c r="R157"/>
  <c r="V156"/>
  <c r="R156"/>
  <c r="V155"/>
  <c r="R155"/>
  <c r="V154"/>
  <c r="R154"/>
  <c r="V153"/>
  <c r="R153"/>
  <c r="V152"/>
  <c r="R152"/>
  <c r="V151"/>
  <c r="R151"/>
  <c r="V150"/>
  <c r="R150"/>
  <c r="V149"/>
  <c r="S149"/>
  <c r="R149"/>
  <c r="V148"/>
  <c r="R148"/>
  <c r="R147"/>
  <c r="V146"/>
  <c r="R146"/>
  <c r="R145"/>
  <c r="V144"/>
  <c r="R144"/>
  <c r="V143"/>
  <c r="R143"/>
  <c r="V142"/>
  <c r="R142"/>
  <c r="V141"/>
  <c r="R141"/>
  <c r="V140"/>
  <c r="R140"/>
  <c r="V139"/>
  <c r="R139"/>
  <c r="V138"/>
  <c r="R138"/>
  <c r="V137"/>
  <c r="R137"/>
  <c r="R136"/>
  <c r="R135"/>
  <c r="V134"/>
  <c r="R134"/>
  <c r="V133"/>
  <c r="R133"/>
  <c r="S133" s="1"/>
  <c r="V132"/>
  <c r="R132"/>
  <c r="V131"/>
  <c r="R131"/>
  <c r="V130"/>
  <c r="R130"/>
  <c r="V129"/>
  <c r="R129"/>
  <c r="V128"/>
  <c r="R128"/>
  <c r="V127"/>
  <c r="R127"/>
  <c r="V126"/>
  <c r="S126"/>
  <c r="R126"/>
  <c r="V125"/>
  <c r="R125"/>
  <c r="V124"/>
  <c r="R124"/>
  <c r="R123"/>
  <c r="V122"/>
  <c r="R122"/>
  <c r="V121"/>
  <c r="R121"/>
  <c r="V120"/>
  <c r="R120"/>
  <c r="V119"/>
  <c r="R119"/>
  <c r="V118"/>
  <c r="R118"/>
  <c r="V117"/>
  <c r="R117"/>
  <c r="V116"/>
  <c r="R116"/>
  <c r="V115"/>
  <c r="R115"/>
  <c r="V114"/>
  <c r="R114"/>
  <c r="V113"/>
  <c r="R113"/>
  <c r="S113" s="1"/>
  <c r="V112"/>
  <c r="R112"/>
  <c r="V111"/>
  <c r="R111"/>
  <c r="R110"/>
  <c r="V109"/>
  <c r="R109"/>
  <c r="V108"/>
  <c r="R108"/>
  <c r="V107"/>
  <c r="R107"/>
  <c r="V106"/>
  <c r="R106"/>
  <c r="V105"/>
  <c r="R105"/>
  <c r="S105" s="1"/>
  <c r="V104"/>
  <c r="R104"/>
  <c r="V103"/>
  <c r="R103"/>
  <c r="V102"/>
  <c r="R102"/>
  <c r="V101"/>
  <c r="R101"/>
  <c r="V100"/>
  <c r="R100"/>
  <c r="V99"/>
  <c r="R99"/>
  <c r="V98"/>
  <c r="R98"/>
  <c r="V97"/>
  <c r="R97"/>
  <c r="V96"/>
  <c r="R96"/>
  <c r="V95"/>
  <c r="R95"/>
  <c r="V94"/>
  <c r="R94"/>
  <c r="V93"/>
  <c r="R93"/>
  <c r="V92"/>
  <c r="R92"/>
  <c r="S92" s="1"/>
  <c r="V91"/>
  <c r="R91"/>
  <c r="V90"/>
  <c r="R90"/>
  <c r="V89"/>
  <c r="R89"/>
  <c r="V88"/>
  <c r="R88"/>
  <c r="V87"/>
  <c r="R87"/>
  <c r="V86"/>
  <c r="R86"/>
  <c r="V85"/>
  <c r="R85"/>
  <c r="V84"/>
  <c r="R84"/>
  <c r="V83"/>
  <c r="R83"/>
  <c r="V82"/>
  <c r="R82"/>
  <c r="V81"/>
  <c r="R81"/>
  <c r="V80"/>
  <c r="R80"/>
  <c r="V79"/>
  <c r="R79"/>
  <c r="V78"/>
  <c r="R78"/>
  <c r="V77"/>
  <c r="R77"/>
  <c r="V76"/>
  <c r="R76"/>
  <c r="V75"/>
  <c r="R75"/>
  <c r="R74"/>
  <c r="V73"/>
  <c r="S73"/>
  <c r="R73"/>
  <c r="V72"/>
  <c r="R72"/>
  <c r="V71"/>
  <c r="R71"/>
  <c r="V70"/>
  <c r="R70"/>
  <c r="V69"/>
  <c r="R69"/>
  <c r="V68"/>
  <c r="R68"/>
  <c r="V67"/>
  <c r="R67"/>
  <c r="V66"/>
  <c r="R66"/>
  <c r="V65"/>
  <c r="R65"/>
  <c r="V64"/>
  <c r="R64"/>
  <c r="V63"/>
  <c r="R63"/>
  <c r="V62"/>
  <c r="R62"/>
  <c r="V61"/>
  <c r="R61"/>
  <c r="V60"/>
  <c r="R60"/>
  <c r="V59"/>
  <c r="R59"/>
  <c r="S59" s="1"/>
  <c r="R58"/>
  <c r="R57"/>
  <c r="V56"/>
  <c r="R56"/>
  <c r="V55"/>
  <c r="R55"/>
  <c r="R54"/>
  <c r="V53"/>
  <c r="R53"/>
  <c r="R52"/>
  <c r="R51"/>
  <c r="R50"/>
  <c r="R49"/>
  <c r="V48"/>
  <c r="R48"/>
  <c r="V47"/>
  <c r="R47"/>
  <c r="V46"/>
  <c r="R46"/>
  <c r="V45"/>
  <c r="R45"/>
  <c r="R44"/>
  <c r="R43"/>
  <c r="V42"/>
  <c r="R42"/>
  <c r="R41"/>
  <c r="V40"/>
  <c r="R40"/>
  <c r="V39"/>
  <c r="R39"/>
  <c r="V38"/>
  <c r="R38"/>
  <c r="V37"/>
  <c r="R37"/>
  <c r="V36"/>
  <c r="R36"/>
  <c r="V35"/>
  <c r="R35"/>
  <c r="V34"/>
  <c r="R34"/>
  <c r="V33"/>
  <c r="R33"/>
  <c r="V32"/>
  <c r="R32"/>
  <c r="V31"/>
  <c r="R31"/>
  <c r="V30"/>
  <c r="R30"/>
  <c r="V29"/>
  <c r="R29"/>
  <c r="V28"/>
  <c r="R28"/>
  <c r="V27"/>
  <c r="R27"/>
  <c r="V26"/>
  <c r="R26"/>
  <c r="V25"/>
  <c r="R25"/>
  <c r="V24"/>
  <c r="R24"/>
  <c r="V23"/>
  <c r="R23"/>
  <c r="V22"/>
  <c r="R22"/>
  <c r="V21"/>
  <c r="R21"/>
  <c r="V20"/>
  <c r="R20"/>
  <c r="V19"/>
  <c r="R19"/>
  <c r="V18"/>
  <c r="R18"/>
  <c r="V17"/>
  <c r="R17"/>
  <c r="V16"/>
  <c r="R16"/>
  <c r="V15"/>
  <c r="R15"/>
  <c r="V14"/>
  <c r="R14"/>
  <c r="V13"/>
  <c r="R13"/>
  <c r="V12"/>
  <c r="R12"/>
  <c r="S12" s="1"/>
  <c r="V11"/>
  <c r="R11"/>
  <c r="V10"/>
  <c r="R10"/>
  <c r="V9"/>
  <c r="R9"/>
  <c r="V8"/>
  <c r="R8"/>
  <c r="V7"/>
  <c r="R7"/>
  <c r="V6"/>
  <c r="R6"/>
  <c r="V5"/>
  <c r="R5"/>
  <c r="V4"/>
  <c r="R4"/>
  <c r="V3"/>
  <c r="R3"/>
  <c r="R224" i="7"/>
  <c r="N224"/>
  <c r="O224" s="1"/>
  <c r="B224"/>
  <c r="R223"/>
  <c r="O223"/>
  <c r="N223"/>
  <c r="R222"/>
  <c r="N222"/>
  <c r="O222" s="1"/>
  <c r="R221"/>
  <c r="N221"/>
  <c r="R220"/>
  <c r="O220"/>
  <c r="N220"/>
  <c r="N219"/>
  <c r="O219" s="1"/>
  <c r="O218"/>
  <c r="N218"/>
  <c r="R217"/>
  <c r="O217"/>
  <c r="N217"/>
  <c r="R216"/>
  <c r="N216"/>
  <c r="O216" s="1"/>
  <c r="O215"/>
  <c r="N215"/>
  <c r="R214"/>
  <c r="O214"/>
  <c r="N214"/>
  <c r="R213"/>
  <c r="N213"/>
  <c r="O213" s="1"/>
  <c r="O212"/>
  <c r="N212"/>
  <c r="R211"/>
  <c r="O211"/>
  <c r="N211"/>
  <c r="R210"/>
  <c r="N210"/>
  <c r="O210" s="1"/>
  <c r="R209"/>
  <c r="N209"/>
  <c r="O209" s="1"/>
  <c r="R208"/>
  <c r="N208"/>
  <c r="O208" s="1"/>
  <c r="R207"/>
  <c r="O207"/>
  <c r="N207"/>
  <c r="R206"/>
  <c r="N206"/>
  <c r="O206" s="1"/>
  <c r="R205"/>
  <c r="O205"/>
  <c r="N205"/>
  <c r="R204"/>
  <c r="N204"/>
  <c r="O204" s="1"/>
  <c r="R203"/>
  <c r="O203"/>
  <c r="N203"/>
  <c r="R202"/>
  <c r="N202"/>
  <c r="R201"/>
  <c r="N201"/>
  <c r="O201" s="1"/>
  <c r="R200"/>
  <c r="O200"/>
  <c r="N200"/>
  <c r="R199"/>
  <c r="N199"/>
  <c r="O199" s="1"/>
  <c r="R198"/>
  <c r="N198"/>
  <c r="R197"/>
  <c r="O197"/>
  <c r="N197"/>
  <c r="R196"/>
  <c r="N196"/>
  <c r="O196" s="1"/>
  <c r="R195"/>
  <c r="O195"/>
  <c r="N195"/>
  <c r="R194"/>
  <c r="N194"/>
  <c r="O194" s="1"/>
  <c r="R193"/>
  <c r="O193"/>
  <c r="N193"/>
  <c r="R192"/>
  <c r="N192"/>
  <c r="O192" s="1"/>
  <c r="R191"/>
  <c r="O191"/>
  <c r="N191"/>
  <c r="R190"/>
  <c r="N190"/>
  <c r="O190" s="1"/>
  <c r="R189"/>
  <c r="O189"/>
  <c r="N189"/>
  <c r="R188"/>
  <c r="N188"/>
  <c r="O188" s="1"/>
  <c r="R187"/>
  <c r="O187"/>
  <c r="N187"/>
  <c r="R186"/>
  <c r="N186"/>
  <c r="O186" s="1"/>
  <c r="R185"/>
  <c r="O185"/>
  <c r="N185"/>
  <c r="R184"/>
  <c r="N184"/>
  <c r="R183"/>
  <c r="N183"/>
  <c r="O183" s="1"/>
  <c r="R182"/>
  <c r="O182"/>
  <c r="N182"/>
  <c r="R181"/>
  <c r="N181"/>
  <c r="O181" s="1"/>
  <c r="R180"/>
  <c r="O180"/>
  <c r="N180"/>
  <c r="R179"/>
  <c r="N179"/>
  <c r="O179" s="1"/>
  <c r="R178"/>
  <c r="N178"/>
  <c r="R177"/>
  <c r="O177"/>
  <c r="N177"/>
  <c r="R176"/>
  <c r="N176"/>
  <c r="O176" s="1"/>
  <c r="R175"/>
  <c r="N175"/>
  <c r="R174"/>
  <c r="N174"/>
  <c r="R173"/>
  <c r="O173"/>
  <c r="N173"/>
  <c r="R172"/>
  <c r="N172"/>
  <c r="O172" s="1"/>
  <c r="R171"/>
  <c r="N171"/>
  <c r="R170"/>
  <c r="N170"/>
  <c r="R169"/>
  <c r="N169"/>
  <c r="R168"/>
  <c r="N168"/>
  <c r="R167"/>
  <c r="N167"/>
  <c r="R166"/>
  <c r="N166"/>
  <c r="R165"/>
  <c r="O165"/>
  <c r="N165"/>
  <c r="R164"/>
  <c r="N164"/>
  <c r="R163"/>
  <c r="N163"/>
  <c r="R162"/>
  <c r="N162"/>
  <c r="R161"/>
  <c r="N161"/>
  <c r="R160"/>
  <c r="N160"/>
  <c r="R159"/>
  <c r="N159"/>
  <c r="R158"/>
  <c r="N158"/>
  <c r="R157"/>
  <c r="N157"/>
  <c r="R156"/>
  <c r="N156"/>
  <c r="R155"/>
  <c r="N155"/>
  <c r="R154"/>
  <c r="N154"/>
  <c r="R153"/>
  <c r="N153"/>
  <c r="R152"/>
  <c r="N152"/>
  <c r="R151"/>
  <c r="N151"/>
  <c r="R150"/>
  <c r="N150"/>
  <c r="R149"/>
  <c r="N149"/>
  <c r="O149" s="1"/>
  <c r="R148"/>
  <c r="N148"/>
  <c r="N147"/>
  <c r="R146"/>
  <c r="N146"/>
  <c r="N145"/>
  <c r="R144"/>
  <c r="N144"/>
  <c r="R143"/>
  <c r="N143"/>
  <c r="R142"/>
  <c r="N142"/>
  <c r="R141"/>
  <c r="N141"/>
  <c r="R140"/>
  <c r="N140"/>
  <c r="R139"/>
  <c r="N139"/>
  <c r="R138"/>
  <c r="N138"/>
  <c r="R137"/>
  <c r="N137"/>
  <c r="N136"/>
  <c r="N135"/>
  <c r="R134"/>
  <c r="N134"/>
  <c r="R133"/>
  <c r="O133"/>
  <c r="N133"/>
  <c r="R132"/>
  <c r="N132"/>
  <c r="R131"/>
  <c r="N131"/>
  <c r="R130"/>
  <c r="N130"/>
  <c r="R129"/>
  <c r="N129"/>
  <c r="R128"/>
  <c r="N128"/>
  <c r="R127"/>
  <c r="N127"/>
  <c r="R126"/>
  <c r="N126"/>
  <c r="O126" s="1"/>
  <c r="R125"/>
  <c r="N125"/>
  <c r="R124"/>
  <c r="N124"/>
  <c r="N123"/>
  <c r="R122"/>
  <c r="N122"/>
  <c r="R121"/>
  <c r="N121"/>
  <c r="R120"/>
  <c r="N120"/>
  <c r="R119"/>
  <c r="N119"/>
  <c r="R118"/>
  <c r="N118"/>
  <c r="R117"/>
  <c r="N117"/>
  <c r="R116"/>
  <c r="N116"/>
  <c r="R115"/>
  <c r="N115"/>
  <c r="R114"/>
  <c r="N114"/>
  <c r="R113"/>
  <c r="N113"/>
  <c r="O113" s="1"/>
  <c r="R112"/>
  <c r="N112"/>
  <c r="R111"/>
  <c r="N111"/>
  <c r="N110"/>
  <c r="R109"/>
  <c r="N109"/>
  <c r="R108"/>
  <c r="N108"/>
  <c r="R107"/>
  <c r="N107"/>
  <c r="R106"/>
  <c r="N106"/>
  <c r="R105"/>
  <c r="N105"/>
  <c r="O105" s="1"/>
  <c r="R104"/>
  <c r="N104"/>
  <c r="R103"/>
  <c r="N103"/>
  <c r="R102"/>
  <c r="N102"/>
  <c r="R101"/>
  <c r="N101"/>
  <c r="R100"/>
  <c r="N100"/>
  <c r="R99"/>
  <c r="N99"/>
  <c r="R98"/>
  <c r="N98"/>
  <c r="R97"/>
  <c r="N97"/>
  <c r="R96"/>
  <c r="N96"/>
  <c r="R95"/>
  <c r="N95"/>
  <c r="R94"/>
  <c r="N94"/>
  <c r="R93"/>
  <c r="N93"/>
  <c r="R92"/>
  <c r="O92"/>
  <c r="N92"/>
  <c r="R91"/>
  <c r="N91"/>
  <c r="R90"/>
  <c r="N90"/>
  <c r="R89"/>
  <c r="N89"/>
  <c r="R88"/>
  <c r="N88"/>
  <c r="R87"/>
  <c r="N87"/>
  <c r="R86"/>
  <c r="N86"/>
  <c r="R85"/>
  <c r="N85"/>
  <c r="R84"/>
  <c r="N84"/>
  <c r="R83"/>
  <c r="N83"/>
  <c r="R82"/>
  <c r="N82"/>
  <c r="R81"/>
  <c r="N81"/>
  <c r="R80"/>
  <c r="N80"/>
  <c r="R79"/>
  <c r="N79"/>
  <c r="R78"/>
  <c r="N78"/>
  <c r="R77"/>
  <c r="N77"/>
  <c r="R76"/>
  <c r="N76"/>
  <c r="R75"/>
  <c r="N75"/>
  <c r="N74"/>
  <c r="R73"/>
  <c r="O73"/>
  <c r="N73"/>
  <c r="R72"/>
  <c r="N72"/>
  <c r="R71"/>
  <c r="N71"/>
  <c r="R70"/>
  <c r="N70"/>
  <c r="R69"/>
  <c r="N69"/>
  <c r="R68"/>
  <c r="N68"/>
  <c r="R67"/>
  <c r="N67"/>
  <c r="R66"/>
  <c r="N66"/>
  <c r="R65"/>
  <c r="N65"/>
  <c r="R64"/>
  <c r="N64"/>
  <c r="R63"/>
  <c r="N63"/>
  <c r="R62"/>
  <c r="N62"/>
  <c r="R61"/>
  <c r="N61"/>
  <c r="R60"/>
  <c r="N60"/>
  <c r="R59"/>
  <c r="N59"/>
  <c r="O59" s="1"/>
  <c r="N58"/>
  <c r="N57"/>
  <c r="R56"/>
  <c r="N56"/>
  <c r="R55"/>
  <c r="N55"/>
  <c r="N54"/>
  <c r="R53"/>
  <c r="N53"/>
  <c r="N52"/>
  <c r="N51"/>
  <c r="N50"/>
  <c r="N49"/>
  <c r="R48"/>
  <c r="N48"/>
  <c r="R47"/>
  <c r="N47"/>
  <c r="R46"/>
  <c r="N46"/>
  <c r="R45"/>
  <c r="N45"/>
  <c r="N44"/>
  <c r="N43"/>
  <c r="R42"/>
  <c r="N42"/>
  <c r="N41"/>
  <c r="R40"/>
  <c r="N40"/>
  <c r="R39"/>
  <c r="N39"/>
  <c r="R38"/>
  <c r="N38"/>
  <c r="R37"/>
  <c r="N37"/>
  <c r="R36"/>
  <c r="N36"/>
  <c r="R35"/>
  <c r="N35"/>
  <c r="R34"/>
  <c r="N34"/>
  <c r="R33"/>
  <c r="N33"/>
  <c r="R32"/>
  <c r="N32"/>
  <c r="R31"/>
  <c r="N31"/>
  <c r="R30"/>
  <c r="N30"/>
  <c r="R29"/>
  <c r="N29"/>
  <c r="R28"/>
  <c r="N28"/>
  <c r="R27"/>
  <c r="N27"/>
  <c r="R26"/>
  <c r="N26"/>
  <c r="R25"/>
  <c r="N25"/>
  <c r="R24"/>
  <c r="N24"/>
  <c r="R23"/>
  <c r="N23"/>
  <c r="R22"/>
  <c r="N22"/>
  <c r="R21"/>
  <c r="N21"/>
  <c r="R20"/>
  <c r="N20"/>
  <c r="R19"/>
  <c r="N19"/>
  <c r="R18"/>
  <c r="N18"/>
  <c r="R17"/>
  <c r="N17"/>
  <c r="R16"/>
  <c r="N16"/>
  <c r="R15"/>
  <c r="N15"/>
  <c r="R14"/>
  <c r="N14"/>
  <c r="R13"/>
  <c r="N13"/>
  <c r="R12"/>
  <c r="O12"/>
  <c r="N12"/>
  <c r="R11"/>
  <c r="N11"/>
  <c r="R10"/>
  <c r="N10"/>
  <c r="R9"/>
  <c r="N9"/>
  <c r="R8"/>
  <c r="N8"/>
  <c r="R7"/>
  <c r="N7"/>
  <c r="R6"/>
  <c r="N6"/>
  <c r="R5"/>
  <c r="N5"/>
  <c r="R4"/>
  <c r="N4"/>
  <c r="R3"/>
  <c r="N3"/>
  <c r="H224" i="6" l="1"/>
  <c r="E224"/>
  <c r="B224"/>
  <c r="H223"/>
  <c r="E223"/>
  <c r="H222"/>
  <c r="E222"/>
  <c r="H221"/>
  <c r="E221"/>
  <c r="H220"/>
  <c r="E220"/>
  <c r="H219"/>
  <c r="E219"/>
  <c r="E218"/>
  <c r="E217"/>
  <c r="H216"/>
  <c r="E216"/>
  <c r="H215"/>
  <c r="E215"/>
  <c r="E214"/>
  <c r="H213"/>
  <c r="E213"/>
  <c r="H212"/>
  <c r="E212"/>
  <c r="E211"/>
  <c r="H210"/>
  <c r="E210"/>
  <c r="H209"/>
  <c r="E209"/>
  <c r="H208"/>
  <c r="E208"/>
  <c r="H207"/>
  <c r="E207"/>
  <c r="H206"/>
  <c r="E206"/>
  <c r="H205"/>
  <c r="E205"/>
  <c r="H204"/>
  <c r="E204"/>
  <c r="H203"/>
  <c r="E203"/>
  <c r="H202"/>
  <c r="E202"/>
  <c r="H201"/>
  <c r="E201"/>
  <c r="H200"/>
  <c r="E200"/>
  <c r="H199"/>
  <c r="E199"/>
  <c r="H198"/>
  <c r="E198"/>
  <c r="H197"/>
  <c r="E197"/>
  <c r="H196"/>
  <c r="E196"/>
  <c r="H195"/>
  <c r="E195"/>
  <c r="H194"/>
  <c r="E194"/>
  <c r="H193"/>
  <c r="E193"/>
  <c r="H192"/>
  <c r="E192"/>
  <c r="H191"/>
  <c r="E191"/>
  <c r="H190"/>
  <c r="E190"/>
  <c r="H189"/>
  <c r="E189"/>
  <c r="H188"/>
  <c r="E188"/>
  <c r="H187"/>
  <c r="E187"/>
  <c r="H186"/>
  <c r="E186"/>
  <c r="H185"/>
  <c r="E185"/>
  <c r="H184"/>
  <c r="E184"/>
  <c r="H183"/>
  <c r="E183"/>
  <c r="H182"/>
  <c r="E182"/>
  <c r="H181"/>
  <c r="E181"/>
  <c r="H180"/>
  <c r="E180"/>
  <c r="H179"/>
  <c r="E179"/>
  <c r="H178"/>
  <c r="E178"/>
  <c r="H177"/>
  <c r="E177"/>
  <c r="H176"/>
  <c r="E176"/>
  <c r="H175"/>
  <c r="E175"/>
  <c r="H174"/>
  <c r="E174"/>
  <c r="H173"/>
  <c r="E173"/>
  <c r="H172"/>
  <c r="E172"/>
  <c r="H171"/>
  <c r="E171"/>
  <c r="H170"/>
  <c r="E170"/>
  <c r="H169"/>
  <c r="E169"/>
  <c r="H168"/>
  <c r="E168"/>
  <c r="H167"/>
  <c r="E167"/>
  <c r="H166"/>
  <c r="E166"/>
  <c r="H165"/>
  <c r="E165"/>
  <c r="H164"/>
  <c r="E164"/>
  <c r="H163"/>
  <c r="E163"/>
  <c r="H162"/>
  <c r="E162"/>
  <c r="H161"/>
  <c r="E161"/>
  <c r="H160"/>
  <c r="E160"/>
  <c r="H159"/>
  <c r="E159"/>
  <c r="H158"/>
  <c r="E158"/>
  <c r="H157"/>
  <c r="E157"/>
  <c r="H156"/>
  <c r="E156"/>
  <c r="H155"/>
  <c r="E155"/>
  <c r="H154"/>
  <c r="E154"/>
  <c r="H153"/>
  <c r="E153"/>
  <c r="H152"/>
  <c r="E152"/>
  <c r="H151"/>
  <c r="E151"/>
  <c r="H150"/>
  <c r="E150"/>
  <c r="H149"/>
  <c r="E149"/>
  <c r="H148"/>
  <c r="E148"/>
  <c r="H147"/>
  <c r="E147"/>
  <c r="E146"/>
  <c r="H145"/>
  <c r="E145"/>
  <c r="E144"/>
  <c r="H143"/>
  <c r="E143"/>
  <c r="H142"/>
  <c r="E142"/>
  <c r="H141"/>
  <c r="E141"/>
  <c r="H140"/>
  <c r="E140"/>
  <c r="H139"/>
  <c r="E139"/>
  <c r="H138"/>
  <c r="E138"/>
  <c r="H137"/>
  <c r="E137"/>
  <c r="H136"/>
  <c r="E136"/>
  <c r="E135"/>
  <c r="E134"/>
  <c r="H133"/>
  <c r="E133"/>
  <c r="H132"/>
  <c r="E132"/>
  <c r="H131"/>
  <c r="E131"/>
  <c r="H130"/>
  <c r="E130"/>
  <c r="H129"/>
  <c r="E129"/>
  <c r="H128"/>
  <c r="E128"/>
  <c r="H127"/>
  <c r="E127"/>
  <c r="H126"/>
  <c r="E126"/>
  <c r="H125"/>
  <c r="E125"/>
  <c r="H124"/>
  <c r="E124"/>
  <c r="H123"/>
  <c r="E123"/>
  <c r="E122"/>
  <c r="H121"/>
  <c r="E121"/>
  <c r="H120"/>
  <c r="E120"/>
  <c r="H119"/>
  <c r="E119"/>
  <c r="H118"/>
  <c r="E118"/>
  <c r="H117"/>
  <c r="E117"/>
  <c r="H116"/>
  <c r="E116"/>
  <c r="H115"/>
  <c r="E115"/>
  <c r="H114"/>
  <c r="E114"/>
  <c r="H113"/>
  <c r="E113"/>
  <c r="H112"/>
  <c r="E112"/>
  <c r="H111"/>
  <c r="E111"/>
  <c r="H110"/>
  <c r="E110"/>
  <c r="E109"/>
  <c r="H108"/>
  <c r="E108"/>
  <c r="H107"/>
  <c r="E107"/>
  <c r="H106"/>
  <c r="E106"/>
  <c r="H105"/>
  <c r="E105"/>
  <c r="H104"/>
  <c r="E104"/>
  <c r="H103"/>
  <c r="E103"/>
  <c r="H102"/>
  <c r="E102"/>
  <c r="H101"/>
  <c r="E101"/>
  <c r="H100"/>
  <c r="E100"/>
  <c r="H99"/>
  <c r="E99"/>
  <c r="H98"/>
  <c r="E98"/>
  <c r="H97"/>
  <c r="E97"/>
  <c r="H96"/>
  <c r="E96"/>
  <c r="H95"/>
  <c r="E95"/>
  <c r="H94"/>
  <c r="E94"/>
  <c r="H93"/>
  <c r="E93"/>
  <c r="H92"/>
  <c r="E92"/>
  <c r="H91"/>
  <c r="E91"/>
  <c r="H90"/>
  <c r="E90"/>
  <c r="H89"/>
  <c r="E89"/>
  <c r="H88"/>
  <c r="E88"/>
  <c r="H87"/>
  <c r="E87"/>
  <c r="H86"/>
  <c r="E86"/>
  <c r="H85"/>
  <c r="E85"/>
  <c r="H84"/>
  <c r="E84"/>
  <c r="H83"/>
  <c r="E83"/>
  <c r="H82"/>
  <c r="E82"/>
  <c r="H81"/>
  <c r="E81"/>
  <c r="H80"/>
  <c r="E80"/>
  <c r="H79"/>
  <c r="E79"/>
  <c r="H78"/>
  <c r="E78"/>
  <c r="H77"/>
  <c r="E77"/>
  <c r="H76"/>
  <c r="E76"/>
  <c r="H75"/>
  <c r="E75"/>
  <c r="H74"/>
  <c r="E74"/>
  <c r="E73"/>
  <c r="H72"/>
  <c r="E72"/>
  <c r="H71"/>
  <c r="E71"/>
  <c r="H70"/>
  <c r="E70"/>
  <c r="H69"/>
  <c r="E69"/>
  <c r="H68"/>
  <c r="E68"/>
  <c r="H67"/>
  <c r="E67"/>
  <c r="H66"/>
  <c r="E66"/>
  <c r="H65"/>
  <c r="E65"/>
  <c r="H64"/>
  <c r="E64"/>
  <c r="H63"/>
  <c r="E63"/>
  <c r="H62"/>
  <c r="E62"/>
  <c r="H61"/>
  <c r="E61"/>
  <c r="H60"/>
  <c r="E60"/>
  <c r="H59"/>
  <c r="E59"/>
  <c r="H58"/>
  <c r="E58"/>
  <c r="E57"/>
  <c r="E56"/>
  <c r="H55"/>
  <c r="E55"/>
  <c r="H54"/>
  <c r="E54"/>
  <c r="E53"/>
  <c r="H52"/>
  <c r="E52"/>
  <c r="E51"/>
  <c r="E50"/>
  <c r="E49"/>
  <c r="E48"/>
  <c r="H47"/>
  <c r="E47"/>
  <c r="H46"/>
  <c r="E46"/>
  <c r="H45"/>
  <c r="E45"/>
  <c r="H44"/>
  <c r="E44"/>
  <c r="E43"/>
  <c r="E42"/>
  <c r="H41"/>
  <c r="E41"/>
  <c r="E40"/>
  <c r="H39"/>
  <c r="E39"/>
  <c r="H38"/>
  <c r="E38"/>
  <c r="H37"/>
  <c r="E37"/>
  <c r="H36"/>
  <c r="E36"/>
  <c r="H35"/>
  <c r="E35"/>
  <c r="H34"/>
  <c r="E34"/>
  <c r="H33"/>
  <c r="E33"/>
  <c r="H32"/>
  <c r="E32"/>
  <c r="H31"/>
  <c r="E3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11"/>
  <c r="E11"/>
  <c r="H10"/>
  <c r="E10"/>
  <c r="H9"/>
  <c r="E9"/>
  <c r="H8"/>
  <c r="E8"/>
  <c r="H7"/>
  <c r="E7"/>
  <c r="H6"/>
  <c r="E6"/>
  <c r="H5"/>
  <c r="E5"/>
  <c r="H4"/>
  <c r="E4"/>
  <c r="H3"/>
  <c r="E3"/>
  <c r="H2"/>
  <c r="E2"/>
  <c r="B224" i="5"/>
  <c r="J74"/>
  <c r="J75"/>
  <c r="N75"/>
  <c r="J76"/>
  <c r="N76"/>
  <c r="J77"/>
  <c r="N77"/>
  <c r="J78"/>
  <c r="N78"/>
  <c r="J79"/>
  <c r="N79"/>
  <c r="J80"/>
  <c r="N80"/>
  <c r="J81"/>
  <c r="N81"/>
  <c r="J82"/>
  <c r="N82"/>
  <c r="J83"/>
  <c r="N83"/>
  <c r="J84"/>
  <c r="N84"/>
  <c r="J85"/>
  <c r="N85"/>
  <c r="J86"/>
  <c r="N86"/>
  <c r="J87"/>
  <c r="N87"/>
  <c r="J88"/>
  <c r="N88"/>
  <c r="J89"/>
  <c r="N89"/>
  <c r="J90"/>
  <c r="N90"/>
  <c r="J91"/>
  <c r="N91"/>
  <c r="J60"/>
  <c r="N60"/>
  <c r="J61"/>
  <c r="N61"/>
  <c r="J62"/>
  <c r="N62"/>
  <c r="J63"/>
  <c r="N63"/>
  <c r="J64"/>
  <c r="N64"/>
  <c r="J65"/>
  <c r="N65"/>
  <c r="J66"/>
  <c r="N66"/>
  <c r="J67"/>
  <c r="N67"/>
  <c r="J68"/>
  <c r="N68"/>
  <c r="J69"/>
  <c r="N69"/>
  <c r="J70"/>
  <c r="N70"/>
  <c r="J71"/>
  <c r="N71"/>
  <c r="J72"/>
  <c r="N72"/>
  <c r="N224"/>
  <c r="N223"/>
  <c r="J223"/>
  <c r="K223" s="1"/>
  <c r="N222"/>
  <c r="J222"/>
  <c r="K222" s="1"/>
  <c r="N221"/>
  <c r="J221"/>
  <c r="N220"/>
  <c r="J220"/>
  <c r="K220" s="1"/>
  <c r="J219"/>
  <c r="K219" s="1"/>
  <c r="J218"/>
  <c r="K218" s="1"/>
  <c r="N217"/>
  <c r="J217"/>
  <c r="K217" s="1"/>
  <c r="N216"/>
  <c r="J216"/>
  <c r="K216" s="1"/>
  <c r="J215"/>
  <c r="K215" s="1"/>
  <c r="N214"/>
  <c r="J214"/>
  <c r="K214" s="1"/>
  <c r="N213"/>
  <c r="J213"/>
  <c r="K213" s="1"/>
  <c r="J212"/>
  <c r="K212" s="1"/>
  <c r="N211"/>
  <c r="J211"/>
  <c r="K211" s="1"/>
  <c r="N210"/>
  <c r="J210"/>
  <c r="K210" s="1"/>
  <c r="N209"/>
  <c r="J209"/>
  <c r="K209" s="1"/>
  <c r="N208"/>
  <c r="J208"/>
  <c r="K208" s="1"/>
  <c r="N207"/>
  <c r="J207"/>
  <c r="K207" s="1"/>
  <c r="N206"/>
  <c r="J206"/>
  <c r="K206" s="1"/>
  <c r="N205"/>
  <c r="J205"/>
  <c r="K205" s="1"/>
  <c r="N204"/>
  <c r="J204"/>
  <c r="K204" s="1"/>
  <c r="N203"/>
  <c r="J203"/>
  <c r="K203" s="1"/>
  <c r="N202"/>
  <c r="J202"/>
  <c r="N201"/>
  <c r="J201"/>
  <c r="K201" s="1"/>
  <c r="N200"/>
  <c r="J200"/>
  <c r="K200" s="1"/>
  <c r="N199"/>
  <c r="J199"/>
  <c r="K199" s="1"/>
  <c r="N198"/>
  <c r="J198"/>
  <c r="N197"/>
  <c r="J197"/>
  <c r="K197" s="1"/>
  <c r="N196"/>
  <c r="J196"/>
  <c r="K196" s="1"/>
  <c r="N195"/>
  <c r="J195"/>
  <c r="K195" s="1"/>
  <c r="N194"/>
  <c r="J194"/>
  <c r="K194" s="1"/>
  <c r="N193"/>
  <c r="J193"/>
  <c r="K193" s="1"/>
  <c r="N192"/>
  <c r="J192"/>
  <c r="K192" s="1"/>
  <c r="N191"/>
  <c r="J191"/>
  <c r="K191" s="1"/>
  <c r="N190"/>
  <c r="J190"/>
  <c r="K190" s="1"/>
  <c r="N189"/>
  <c r="J189"/>
  <c r="K189" s="1"/>
  <c r="N188"/>
  <c r="J188"/>
  <c r="K188" s="1"/>
  <c r="N187"/>
  <c r="J187"/>
  <c r="K187" s="1"/>
  <c r="N186"/>
  <c r="J186"/>
  <c r="K186" s="1"/>
  <c r="N185"/>
  <c r="J185"/>
  <c r="K185" s="1"/>
  <c r="N184"/>
  <c r="J184"/>
  <c r="N183"/>
  <c r="J183"/>
  <c r="K183" s="1"/>
  <c r="N182"/>
  <c r="J182"/>
  <c r="K182" s="1"/>
  <c r="N181"/>
  <c r="J181"/>
  <c r="K181" s="1"/>
  <c r="N180"/>
  <c r="J180"/>
  <c r="K180" s="1"/>
  <c r="N179"/>
  <c r="J179"/>
  <c r="K179" s="1"/>
  <c r="N178"/>
  <c r="J178"/>
  <c r="N177"/>
  <c r="J177"/>
  <c r="K177" s="1"/>
  <c r="N176"/>
  <c r="J176"/>
  <c r="K176" s="1"/>
  <c r="N175"/>
  <c r="J175"/>
  <c r="N174"/>
  <c r="J174"/>
  <c r="N173"/>
  <c r="J173"/>
  <c r="K173" s="1"/>
  <c r="N172"/>
  <c r="J172"/>
  <c r="K172" s="1"/>
  <c r="N171"/>
  <c r="J171"/>
  <c r="N170"/>
  <c r="J170"/>
  <c r="N169"/>
  <c r="J169"/>
  <c r="N168"/>
  <c r="J168"/>
  <c r="N167"/>
  <c r="J167"/>
  <c r="N166"/>
  <c r="J166"/>
  <c r="N165"/>
  <c r="J165"/>
  <c r="K165" s="1"/>
  <c r="N164"/>
  <c r="J164"/>
  <c r="N163"/>
  <c r="J163"/>
  <c r="N162"/>
  <c r="J162"/>
  <c r="N161"/>
  <c r="J161"/>
  <c r="N160"/>
  <c r="J160"/>
  <c r="N159"/>
  <c r="J159"/>
  <c r="N158"/>
  <c r="J158"/>
  <c r="N157"/>
  <c r="J157"/>
  <c r="N156"/>
  <c r="J156"/>
  <c r="N155"/>
  <c r="J155"/>
  <c r="N154"/>
  <c r="J154"/>
  <c r="N153"/>
  <c r="J153"/>
  <c r="N152"/>
  <c r="J152"/>
  <c r="N151"/>
  <c r="J151"/>
  <c r="N150"/>
  <c r="J150"/>
  <c r="N149"/>
  <c r="J149"/>
  <c r="K149" s="1"/>
  <c r="N148"/>
  <c r="J148"/>
  <c r="J147"/>
  <c r="N146"/>
  <c r="J146"/>
  <c r="J145"/>
  <c r="N144"/>
  <c r="J144"/>
  <c r="N143"/>
  <c r="J143"/>
  <c r="N142"/>
  <c r="J142"/>
  <c r="N141"/>
  <c r="J141"/>
  <c r="N140"/>
  <c r="J140"/>
  <c r="N139"/>
  <c r="J139"/>
  <c r="N138"/>
  <c r="J138"/>
  <c r="N137"/>
  <c r="J137"/>
  <c r="J136"/>
  <c r="J135"/>
  <c r="N134"/>
  <c r="J134"/>
  <c r="N133"/>
  <c r="J133"/>
  <c r="K133" s="1"/>
  <c r="N132"/>
  <c r="J132"/>
  <c r="N131"/>
  <c r="J131"/>
  <c r="N130"/>
  <c r="J130"/>
  <c r="N129"/>
  <c r="J129"/>
  <c r="N128"/>
  <c r="J128"/>
  <c r="N127"/>
  <c r="J127"/>
  <c r="N126"/>
  <c r="J126"/>
  <c r="K126" s="1"/>
  <c r="N125"/>
  <c r="J125"/>
  <c r="N124"/>
  <c r="J124"/>
  <c r="J123"/>
  <c r="N122"/>
  <c r="J122"/>
  <c r="N121"/>
  <c r="J121"/>
  <c r="N120"/>
  <c r="J120"/>
  <c r="N119"/>
  <c r="J119"/>
  <c r="N118"/>
  <c r="J118"/>
  <c r="N117"/>
  <c r="J117"/>
  <c r="N116"/>
  <c r="J116"/>
  <c r="N115"/>
  <c r="J115"/>
  <c r="N114"/>
  <c r="J114"/>
  <c r="N113"/>
  <c r="J113"/>
  <c r="K113" s="1"/>
  <c r="N112"/>
  <c r="J112"/>
  <c r="N111"/>
  <c r="J111"/>
  <c r="J110"/>
  <c r="N109"/>
  <c r="J109"/>
  <c r="N108"/>
  <c r="J108"/>
  <c r="N107"/>
  <c r="J107"/>
  <c r="N106"/>
  <c r="J106"/>
  <c r="N105"/>
  <c r="J105"/>
  <c r="K105" s="1"/>
  <c r="N104"/>
  <c r="J104"/>
  <c r="N103"/>
  <c r="J103"/>
  <c r="N102"/>
  <c r="J102"/>
  <c r="N101"/>
  <c r="J101"/>
  <c r="N100"/>
  <c r="J100"/>
  <c r="N99"/>
  <c r="J99"/>
  <c r="N98"/>
  <c r="J98"/>
  <c r="N97"/>
  <c r="J97"/>
  <c r="N96"/>
  <c r="J96"/>
  <c r="N95"/>
  <c r="J95"/>
  <c r="N94"/>
  <c r="J94"/>
  <c r="N93"/>
  <c r="J93"/>
  <c r="N92"/>
  <c r="J92"/>
  <c r="K92" s="1"/>
  <c r="N73"/>
  <c r="J73"/>
  <c r="K73" s="1"/>
  <c r="N59"/>
  <c r="J59"/>
  <c r="K59" s="1"/>
  <c r="J58"/>
  <c r="J57"/>
  <c r="N56"/>
  <c r="J56"/>
  <c r="N55"/>
  <c r="J55"/>
  <c r="J54"/>
  <c r="N53"/>
  <c r="J53"/>
  <c r="J52"/>
  <c r="J51"/>
  <c r="J50"/>
  <c r="J49"/>
  <c r="N48"/>
  <c r="J48"/>
  <c r="N47"/>
  <c r="J47"/>
  <c r="N46"/>
  <c r="J46"/>
  <c r="N45"/>
  <c r="J45"/>
  <c r="J44"/>
  <c r="J43"/>
  <c r="N42"/>
  <c r="J42"/>
  <c r="J41"/>
  <c r="N40"/>
  <c r="J40"/>
  <c r="N39"/>
  <c r="J39"/>
  <c r="N38"/>
  <c r="J38"/>
  <c r="N37"/>
  <c r="J37"/>
  <c r="N36"/>
  <c r="J36"/>
  <c r="N35"/>
  <c r="J35"/>
  <c r="N34"/>
  <c r="J34"/>
  <c r="N33"/>
  <c r="J33"/>
  <c r="N32"/>
  <c r="J32"/>
  <c r="N31"/>
  <c r="J31"/>
  <c r="N30"/>
  <c r="J30"/>
  <c r="N29"/>
  <c r="J29"/>
  <c r="N28"/>
  <c r="J28"/>
  <c r="N27"/>
  <c r="J27"/>
  <c r="N26"/>
  <c r="J26"/>
  <c r="N25"/>
  <c r="J25"/>
  <c r="N24"/>
  <c r="J24"/>
  <c r="N23"/>
  <c r="J23"/>
  <c r="N22"/>
  <c r="J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K12" s="1"/>
  <c r="N11"/>
  <c r="J11"/>
  <c r="N10"/>
  <c r="J10"/>
  <c r="N9"/>
  <c r="J9"/>
  <c r="N8"/>
  <c r="J8"/>
  <c r="N7"/>
  <c r="J7"/>
  <c r="N6"/>
  <c r="J6"/>
  <c r="N5"/>
  <c r="J5"/>
  <c r="N4"/>
  <c r="J4"/>
  <c r="N3"/>
  <c r="J3"/>
  <c r="G3" i="4" l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1"/>
  <c r="G44"/>
  <c r="G45"/>
  <c r="G46"/>
  <c r="G47"/>
  <c r="G52"/>
  <c r="G54"/>
  <c r="G55"/>
  <c r="G58"/>
  <c r="G59"/>
  <c r="G60"/>
  <c r="G61"/>
  <c r="G62"/>
  <c r="G63"/>
  <c r="G64"/>
  <c r="G65"/>
  <c r="G66"/>
  <c r="G67"/>
  <c r="G68"/>
  <c r="G69"/>
  <c r="G70"/>
  <c r="G71"/>
  <c r="G72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10"/>
  <c r="G111"/>
  <c r="G112"/>
  <c r="G113"/>
  <c r="G114"/>
  <c r="G115"/>
  <c r="G116"/>
  <c r="G117"/>
  <c r="G118"/>
  <c r="G119"/>
  <c r="G120"/>
  <c r="G121"/>
  <c r="G123"/>
  <c r="G124"/>
  <c r="G125"/>
  <c r="G126"/>
  <c r="G127"/>
  <c r="G128"/>
  <c r="G129"/>
  <c r="G130"/>
  <c r="G131"/>
  <c r="G132"/>
  <c r="G133"/>
  <c r="G136"/>
  <c r="G137"/>
  <c r="G138"/>
  <c r="G139"/>
  <c r="G140"/>
  <c r="G141"/>
  <c r="G142"/>
  <c r="G143"/>
  <c r="G145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2"/>
  <c r="G213"/>
  <c r="G215"/>
  <c r="G216"/>
  <c r="G219"/>
  <c r="G220"/>
  <c r="G221"/>
  <c r="G222"/>
  <c r="G223"/>
  <c r="G224"/>
  <c r="G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"/>
  <c r="F4" i="3" l="1"/>
  <c r="F14"/>
  <c r="F23"/>
  <c r="F40"/>
  <c r="F61"/>
  <c r="F75"/>
  <c r="F94"/>
  <c r="F107"/>
  <c r="F115"/>
  <c r="F128"/>
  <c r="F135"/>
  <c r="F151"/>
  <c r="F167"/>
  <c r="F174"/>
  <c r="F190"/>
  <c r="F199"/>
  <c r="F210"/>
  <c r="F225"/>
  <c r="F229"/>
  <c r="G167"/>
  <c r="G151"/>
  <c r="G135"/>
  <c r="G128"/>
  <c r="G115"/>
  <c r="G107"/>
  <c r="G94"/>
  <c r="G75"/>
  <c r="G61"/>
  <c r="G40"/>
  <c r="G23"/>
  <c r="G14"/>
  <c r="G4"/>
  <c r="J224" i="5" l="1"/>
  <c r="K224" s="1"/>
</calcChain>
</file>

<file path=xl/sharedStrings.xml><?xml version="1.0" encoding="utf-8"?>
<sst xmlns="http://schemas.openxmlformats.org/spreadsheetml/2006/main" count="1818" uniqueCount="293">
  <si>
    <t>Информация МО</t>
  </si>
  <si>
    <t>Данные</t>
  </si>
  <si>
    <t>Количество по полю 2020 год
(количество объектов недвижимости, добавленных в 2020 году)</t>
  </si>
  <si>
    <t>Район</t>
  </si>
  <si>
    <t>Наименование территории</t>
  </si>
  <si>
    <t>Количество - Тип ОКТМО</t>
  </si>
  <si>
    <t>Количество - 2020год</t>
  </si>
  <si>
    <t>41603</t>
  </si>
  <si>
    <t>-</t>
  </si>
  <si>
    <t>Бокситогорский муниципальный район</t>
  </si>
  <si>
    <t>Бокситогорское</t>
  </si>
  <si>
    <t>Большедворское</t>
  </si>
  <si>
    <t>Борское</t>
  </si>
  <si>
    <t>Ефимовское</t>
  </si>
  <si>
    <t>Лидское</t>
  </si>
  <si>
    <t>Пикалёвское</t>
  </si>
  <si>
    <t>Самойловское</t>
  </si>
  <si>
    <t>41606</t>
  </si>
  <si>
    <t>Бегуницкое</t>
  </si>
  <si>
    <t>Большеврудское</t>
  </si>
  <si>
    <t>Волосовский муниципальный район</t>
  </si>
  <si>
    <t>Волосовское</t>
  </si>
  <si>
    <t>Калитинское</t>
  </si>
  <si>
    <t>Клопицкое</t>
  </si>
  <si>
    <t>Рабитицкое</t>
  </si>
  <si>
    <t>Сабское</t>
  </si>
  <si>
    <t>41609</t>
  </si>
  <si>
    <t>Бережковское</t>
  </si>
  <si>
    <t>Волховский муниципальный район</t>
  </si>
  <si>
    <t>Волховское</t>
  </si>
  <si>
    <t>Вындиноостровское</t>
  </si>
  <si>
    <t>Иссадское</t>
  </si>
  <si>
    <t>Кисельнинское</t>
  </si>
  <si>
    <t>Колчановское</t>
  </si>
  <si>
    <t>Новоладожское</t>
  </si>
  <si>
    <t>Пашское</t>
  </si>
  <si>
    <t>Потанинское</t>
  </si>
  <si>
    <t>Свирицкое</t>
  </si>
  <si>
    <t>Селивановское</t>
  </si>
  <si>
    <t>Староладожское</t>
  </si>
  <si>
    <t>Сясьстройское</t>
  </si>
  <si>
    <t>Усадищенское</t>
  </si>
  <si>
    <t>Хваловское</t>
  </si>
  <si>
    <t>41612</t>
  </si>
  <si>
    <t>Агалатовское</t>
  </si>
  <si>
    <t>Бугровское</t>
  </si>
  <si>
    <t>Всеволожский муниципальный район</t>
  </si>
  <si>
    <t>Всеволожское</t>
  </si>
  <si>
    <t>Дубровское</t>
  </si>
  <si>
    <t>Заневское</t>
  </si>
  <si>
    <t>Колтушское</t>
  </si>
  <si>
    <t>Кузьмоловское</t>
  </si>
  <si>
    <t>Куйвозовское</t>
  </si>
  <si>
    <t>Лесколовское</t>
  </si>
  <si>
    <t>Морозовское</t>
  </si>
  <si>
    <t>Муринское</t>
  </si>
  <si>
    <t>Новодевяткинское</t>
  </si>
  <si>
    <t>Рахьинское</t>
  </si>
  <si>
    <t>Романовское</t>
  </si>
  <si>
    <t>Свердловское</t>
  </si>
  <si>
    <t>Сертоловское</t>
  </si>
  <si>
    <t>Токсовское</t>
  </si>
  <si>
    <t>Щегловское</t>
  </si>
  <si>
    <t>Юкковское</t>
  </si>
  <si>
    <t>41615</t>
  </si>
  <si>
    <t>Выборгский муниципальный район</t>
  </si>
  <si>
    <t>Выборгское</t>
  </si>
  <si>
    <t>Высоцкое</t>
  </si>
  <si>
    <t>Гончаровское</t>
  </si>
  <si>
    <t>Каменногорское</t>
  </si>
  <si>
    <t>Красносельское</t>
  </si>
  <si>
    <t>Первомайское</t>
  </si>
  <si>
    <t>Полянское</t>
  </si>
  <si>
    <t>Приморское</t>
  </si>
  <si>
    <t>Рощинское</t>
  </si>
  <si>
    <t>Светогорское</t>
  </si>
  <si>
    <t>Селезнёвское</t>
  </si>
  <si>
    <t>Советское</t>
  </si>
  <si>
    <t>41618</t>
  </si>
  <si>
    <t>Большеколпанское</t>
  </si>
  <si>
    <t>Веревское</t>
  </si>
  <si>
    <t>Войсковицкое</t>
  </si>
  <si>
    <t>Вырицкое</t>
  </si>
  <si>
    <t>Гатчинский муниципальный район</t>
  </si>
  <si>
    <t>Гатчинское</t>
  </si>
  <si>
    <t>Дружногорское</t>
  </si>
  <si>
    <t>Елизаветинское</t>
  </si>
  <si>
    <t>Кобринское</t>
  </si>
  <si>
    <t>Коммунарское</t>
  </si>
  <si>
    <t>Новосветское</t>
  </si>
  <si>
    <t>Пудомягское</t>
  </si>
  <si>
    <t>Пудостьское</t>
  </si>
  <si>
    <t>Рождественское</t>
  </si>
  <si>
    <t>Сиверское</t>
  </si>
  <si>
    <t>Сусанинское</t>
  </si>
  <si>
    <t>Сяськелевское</t>
  </si>
  <si>
    <t>Таицкое</t>
  </si>
  <si>
    <t>41621</t>
  </si>
  <si>
    <t>Большелуцкое</t>
  </si>
  <si>
    <t>Вистинское</t>
  </si>
  <si>
    <t>Ивангородское</t>
  </si>
  <si>
    <t>Кингисеппский муниципальный район</t>
  </si>
  <si>
    <t>Кингисеппское</t>
  </si>
  <si>
    <t>Котельское</t>
  </si>
  <si>
    <t>Кузёмкинское</t>
  </si>
  <si>
    <t>Нежновское</t>
  </si>
  <si>
    <t>Опольевское</t>
  </si>
  <si>
    <t>Пустомержское</t>
  </si>
  <si>
    <t>Усть-Лужское</t>
  </si>
  <si>
    <t>Фалилеевское</t>
  </si>
  <si>
    <t>41624</t>
  </si>
  <si>
    <t>Будогощское</t>
  </si>
  <si>
    <t>Глажевское</t>
  </si>
  <si>
    <t>Киришский муниципальный район</t>
  </si>
  <si>
    <t>Киришское</t>
  </si>
  <si>
    <t>Кусинское</t>
  </si>
  <si>
    <t>Пчевжинское</t>
  </si>
  <si>
    <t>Пчевское</t>
  </si>
  <si>
    <t>41625</t>
  </si>
  <si>
    <t>Кировский муниципальный район</t>
  </si>
  <si>
    <t>Кировское</t>
  </si>
  <si>
    <t>Мгинское</t>
  </si>
  <si>
    <t>Назиевское</t>
  </si>
  <si>
    <t>Отрадненское</t>
  </si>
  <si>
    <t>Павловское</t>
  </si>
  <si>
    <t>Приладожское</t>
  </si>
  <si>
    <t>Путиловское</t>
  </si>
  <si>
    <t>Синявинское</t>
  </si>
  <si>
    <t>Суховское</t>
  </si>
  <si>
    <t>Шлиссельбургское</t>
  </si>
  <si>
    <t>Шумское</t>
  </si>
  <si>
    <t>41627</t>
  </si>
  <si>
    <t>Алёховщинское</t>
  </si>
  <si>
    <t>Доможировское</t>
  </si>
  <si>
    <t>Лодейнопольский муниципальный район</t>
  </si>
  <si>
    <t>Лодейнопольское</t>
  </si>
  <si>
    <t>Свирьстройское</t>
  </si>
  <si>
    <t>Янегское</t>
  </si>
  <si>
    <t>41630</t>
  </si>
  <si>
    <t>Аннинское</t>
  </si>
  <si>
    <t>Большеижорское</t>
  </si>
  <si>
    <t>Виллозское</t>
  </si>
  <si>
    <t>Горбунковское</t>
  </si>
  <si>
    <t>Гостилицкое</t>
  </si>
  <si>
    <t>Кипенское</t>
  </si>
  <si>
    <t>Копорское</t>
  </si>
  <si>
    <t>Лаголовское</t>
  </si>
  <si>
    <t>Лебяженское</t>
  </si>
  <si>
    <t>Ломоносовский муниципальный район</t>
  </si>
  <si>
    <t>Лопухинское</t>
  </si>
  <si>
    <t>Низинское</t>
  </si>
  <si>
    <t>Оржицкое</t>
  </si>
  <si>
    <t>Пениковское</t>
  </si>
  <si>
    <t>Русско-Высоцкое</t>
  </si>
  <si>
    <t>41633</t>
  </si>
  <si>
    <t>Володарское</t>
  </si>
  <si>
    <t>Волошовское</t>
  </si>
  <si>
    <t>Дзержинское</t>
  </si>
  <si>
    <t>Заклинское</t>
  </si>
  <si>
    <t>Лужский муниципальный район</t>
  </si>
  <si>
    <t>Лужское</t>
  </si>
  <si>
    <t>Мшинское</t>
  </si>
  <si>
    <t>Оредежское</t>
  </si>
  <si>
    <t>Осьминское</t>
  </si>
  <si>
    <t>Ретюнское</t>
  </si>
  <si>
    <t>Серебрянское</t>
  </si>
  <si>
    <t>Скребловское</t>
  </si>
  <si>
    <t>Толмачёвское</t>
  </si>
  <si>
    <t>Торковичское</t>
  </si>
  <si>
    <t>Ям-Тёсовское</t>
  </si>
  <si>
    <t>41636</t>
  </si>
  <si>
    <t>Важинское</t>
  </si>
  <si>
    <t>Винницкое</t>
  </si>
  <si>
    <t>Вознесенское</t>
  </si>
  <si>
    <t>Никольское</t>
  </si>
  <si>
    <t>Подпорожский муниципальный район</t>
  </si>
  <si>
    <t>Подпорожское</t>
  </si>
  <si>
    <t>41639</t>
  </si>
  <si>
    <t>Громовское</t>
  </si>
  <si>
    <t>Запорожское</t>
  </si>
  <si>
    <t>Красноозёрное</t>
  </si>
  <si>
    <t>Кузнечнинское</t>
  </si>
  <si>
    <t>Ларионовское</t>
  </si>
  <si>
    <t>Мельниковское</t>
  </si>
  <si>
    <t>Мичуринское</t>
  </si>
  <si>
    <t>Петровское</t>
  </si>
  <si>
    <t>Плодовское</t>
  </si>
  <si>
    <t>Приозерский муниципальный район</t>
  </si>
  <si>
    <t>Приозерское</t>
  </si>
  <si>
    <t>Раздольевское</t>
  </si>
  <si>
    <t>Ромашкинское</t>
  </si>
  <si>
    <t>Севастьяновское</t>
  </si>
  <si>
    <t>Сосновское</t>
  </si>
  <si>
    <t>41642</t>
  </si>
  <si>
    <t>Выскатское</t>
  </si>
  <si>
    <t>Гостицкое</t>
  </si>
  <si>
    <t>Загривское</t>
  </si>
  <si>
    <t>Новосельское</t>
  </si>
  <si>
    <t>Сланцевский муниципальный район</t>
  </si>
  <si>
    <t>Сланцевское</t>
  </si>
  <si>
    <t>Старопольское</t>
  </si>
  <si>
    <t>Черновское</t>
  </si>
  <si>
    <t>41645</t>
  </si>
  <si>
    <t>Ганьковское</t>
  </si>
  <si>
    <t>Горское</t>
  </si>
  <si>
    <t>Коськовское</t>
  </si>
  <si>
    <t>Мелегежское</t>
  </si>
  <si>
    <t>Пашозерское</t>
  </si>
  <si>
    <t>Тихвинский муниципальный район</t>
  </si>
  <si>
    <t>Тихвинское</t>
  </si>
  <si>
    <t>Цвылёвское</t>
  </si>
  <si>
    <t>Шугозерское</t>
  </si>
  <si>
    <t>41648</t>
  </si>
  <si>
    <t>Красноборское</t>
  </si>
  <si>
    <t>Лисинское</t>
  </si>
  <si>
    <t>Любанское</t>
  </si>
  <si>
    <t>Нурминское</t>
  </si>
  <si>
    <t>Рябовское</t>
  </si>
  <si>
    <t>Тельмановское</t>
  </si>
  <si>
    <t>Тосненский муниципальный район</t>
  </si>
  <si>
    <t>Тосненское</t>
  </si>
  <si>
    <t>Трубникоборское</t>
  </si>
  <si>
    <t>Ульяновское</t>
  </si>
  <si>
    <t>Фёдоровское</t>
  </si>
  <si>
    <t>Форносовское</t>
  </si>
  <si>
    <t>Шапкинское</t>
  </si>
  <si>
    <t>41754</t>
  </si>
  <si>
    <t>Сосновоборский</t>
  </si>
  <si>
    <t>(пусто)</t>
  </si>
  <si>
    <t>Итог Результат</t>
  </si>
  <si>
    <t>1</t>
  </si>
  <si>
    <t>Названия строк</t>
  </si>
  <si>
    <t>Общий итог</t>
  </si>
  <si>
    <t>Количество по полю Код ОКТМО</t>
  </si>
  <si>
    <t>Количество по полю недвижимое</t>
  </si>
  <si>
    <t>Количество по полю используемое</t>
  </si>
  <si>
    <t>Количество по полю ДОЛЯ</t>
  </si>
  <si>
    <t>Доля используемого недвижимого имущества</t>
  </si>
  <si>
    <t>Субъектам МСП</t>
  </si>
  <si>
    <t>Доля используемого</t>
  </si>
  <si>
    <t>+7</t>
  </si>
  <si>
    <t>+21</t>
  </si>
  <si>
    <t>+15</t>
  </si>
  <si>
    <t>+28</t>
  </si>
  <si>
    <t>+31</t>
  </si>
  <si>
    <t>+10</t>
  </si>
  <si>
    <t>+6</t>
  </si>
  <si>
    <t>+3</t>
  </si>
  <si>
    <t>+4</t>
  </si>
  <si>
    <t>+9</t>
  </si>
  <si>
    <t>+184</t>
  </si>
  <si>
    <t>План 2021 в РП</t>
  </si>
  <si>
    <t>Итог_Бокситогорский муниципальный район</t>
  </si>
  <si>
    <t>Итог_Волосовский муниципальный район</t>
  </si>
  <si>
    <t>Дополнение в 2021</t>
  </si>
  <si>
    <t>Сосновоборский городской округ</t>
  </si>
  <si>
    <t>Количество объектов на 31.12.2020</t>
  </si>
  <si>
    <t xml:space="preserve">Название </t>
  </si>
  <si>
    <t>Количество недвижимого имущества предоставленного субъектам МСП на 31.12.2020</t>
  </si>
  <si>
    <t>Доля используемого имущества в перечнях (план 70%)</t>
  </si>
  <si>
    <t>Доля используемого недвижимого имущества в 2020</t>
  </si>
  <si>
    <t>Общая доля используемого (с учетом движимого имущества)</t>
  </si>
  <si>
    <t>Используемое недв. Имущество (Целевая модель) 2021</t>
  </si>
  <si>
    <t>Количество по полю недвижимое в 2020</t>
  </si>
  <si>
    <t>Количество по полю используемое недвижимое  имущество в 2020</t>
  </si>
  <si>
    <t>+5</t>
  </si>
  <si>
    <t>+2</t>
  </si>
  <si>
    <t>+23</t>
  </si>
  <si>
    <t>+1</t>
  </si>
  <si>
    <t>План по дополнению в 2021</t>
  </si>
  <si>
    <t>Прогноз по выбытию имущества по 159-ФЗ</t>
  </si>
  <si>
    <t>Прогноз по выбытию имущества по иным причинам</t>
  </si>
  <si>
    <t>причины выбытия (не связанные с выкупом по 159-ФЗ)</t>
  </si>
  <si>
    <t>Сосновоборский ГО</t>
  </si>
  <si>
    <t>Количество используемого  имущества в 2020 (с учетом движимого имущества)</t>
  </si>
  <si>
    <t>в пользовании у субъектов МСП</t>
  </si>
  <si>
    <t>предоставление субъектам МСП</t>
  </si>
  <si>
    <t>предоставление самозанятым</t>
  </si>
  <si>
    <t>В пользовании у самозанятых</t>
  </si>
  <si>
    <t>Предоставление в 2021</t>
  </si>
  <si>
    <t>План по доле испльзуемого за 2021</t>
  </si>
  <si>
    <t>Кол-во объектов, которые должны быть предоставлены с учетом дополнения на конец 2021</t>
  </si>
  <si>
    <t>+18</t>
  </si>
  <si>
    <t>+32</t>
  </si>
  <si>
    <t>+47</t>
  </si>
  <si>
    <t>+19</t>
  </si>
  <si>
    <t>+11</t>
  </si>
  <si>
    <t>в единицах</t>
  </si>
  <si>
    <t>в процентах</t>
  </si>
  <si>
    <t>Кол-во объектов на конец 2020</t>
  </si>
  <si>
    <t>Наименование района/ГО</t>
  </si>
  <si>
    <t>Приложение1</t>
  </si>
  <si>
    <t>Проект прогнозных значений по имущественной поддержке  для муниципальных районов и городского округа на 2021 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</si>
</sst>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CE181E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1"/>
    </font>
    <font>
      <sz val="11"/>
      <name val="Calibri"/>
      <family val="2"/>
      <charset val="1"/>
    </font>
    <font>
      <sz val="8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99694"/>
        <bgColor rgb="FFFF99CC"/>
      </patternFill>
    </fill>
    <fill>
      <patternFill patternType="solid">
        <fgColor rgb="FFDCE6F2"/>
        <bgColor rgb="FFCCFFFF"/>
      </patternFill>
    </fill>
    <fill>
      <patternFill patternType="solid">
        <fgColor rgb="FFFFF200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rgb="FF95B3D7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95B3D7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164" fontId="4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Font="1" applyBorder="1" applyProtection="1"/>
    <xf numFmtId="0" fontId="0" fillId="0" borderId="7" xfId="0" applyFont="1" applyBorder="1" applyProtection="1"/>
    <xf numFmtId="0" fontId="0" fillId="0" borderId="8" xfId="0" applyFont="1" applyBorder="1" applyProtection="1"/>
    <xf numFmtId="0" fontId="0" fillId="0" borderId="9" xfId="0" applyFont="1" applyBorder="1" applyProtection="1"/>
    <xf numFmtId="0" fontId="1" fillId="0" borderId="5" xfId="0" applyFont="1" applyBorder="1"/>
    <xf numFmtId="0" fontId="0" fillId="0" borderId="10" xfId="0" applyFont="1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Font="1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Font="1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4" borderId="10" xfId="0" applyFont="1" applyFill="1" applyBorder="1" applyProtection="1"/>
    <xf numFmtId="0" fontId="0" fillId="4" borderId="11" xfId="0" applyFill="1" applyBorder="1" applyProtection="1"/>
    <xf numFmtId="0" fontId="0" fillId="4" borderId="12" xfId="0" applyFill="1" applyBorder="1" applyProtection="1"/>
    <xf numFmtId="0" fontId="0" fillId="4" borderId="13" xfId="0" applyFill="1" applyBorder="1" applyProtection="1"/>
    <xf numFmtId="0" fontId="0" fillId="4" borderId="0" xfId="0" applyFill="1"/>
    <xf numFmtId="0" fontId="0" fillId="4" borderId="14" xfId="0" applyFill="1" applyBorder="1" applyProtection="1"/>
    <xf numFmtId="0" fontId="2" fillId="4" borderId="15" xfId="0" applyFont="1" applyFill="1" applyBorder="1" applyProtection="1"/>
    <xf numFmtId="0" fontId="2" fillId="4" borderId="16" xfId="0" applyFont="1" applyFill="1" applyBorder="1" applyProtection="1"/>
    <xf numFmtId="0" fontId="2" fillId="4" borderId="17" xfId="0" applyFont="1" applyFill="1" applyBorder="1" applyProtection="1"/>
    <xf numFmtId="0" fontId="2" fillId="4" borderId="0" xfId="0" applyFont="1" applyFill="1"/>
    <xf numFmtId="0" fontId="0" fillId="4" borderId="18" xfId="0" applyFill="1" applyBorder="1" applyProtection="1"/>
    <xf numFmtId="0" fontId="2" fillId="4" borderId="19" xfId="0" applyFont="1" applyFill="1" applyBorder="1" applyProtection="1"/>
    <xf numFmtId="0" fontId="2" fillId="4" borderId="8" xfId="0" applyFont="1" applyFill="1" applyBorder="1" applyProtection="1"/>
    <xf numFmtId="0" fontId="2" fillId="4" borderId="9" xfId="0" applyFont="1" applyFill="1" applyBorder="1" applyProtection="1"/>
    <xf numFmtId="0" fontId="1" fillId="4" borderId="5" xfId="0" applyFont="1" applyFill="1" applyBorder="1"/>
    <xf numFmtId="0" fontId="1" fillId="3" borderId="20" xfId="0" applyFont="1" applyFill="1" applyBorder="1"/>
    <xf numFmtId="0" fontId="1" fillId="0" borderId="21" xfId="0" applyFont="1" applyBorder="1" applyProtection="1"/>
    <xf numFmtId="0" fontId="0" fillId="0" borderId="22" xfId="0" applyBorder="1" applyProtection="1"/>
    <xf numFmtId="0" fontId="0" fillId="0" borderId="23" xfId="0" applyBorder="1" applyProtection="1"/>
    <xf numFmtId="0" fontId="0" fillId="0" borderId="24" xfId="0" applyBorder="1" applyProtection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5" fontId="0" fillId="0" borderId="0" xfId="2" applyNumberFormat="1" applyFont="1"/>
    <xf numFmtId="0" fontId="0" fillId="0" borderId="0" xfId="0" applyAlignment="1">
      <alignment wrapText="1"/>
    </xf>
    <xf numFmtId="164" fontId="0" fillId="0" borderId="0" xfId="2" applyFont="1"/>
    <xf numFmtId="0" fontId="0" fillId="5" borderId="0" xfId="0" applyFill="1"/>
    <xf numFmtId="49" fontId="0" fillId="5" borderId="0" xfId="0" applyNumberFormat="1" applyFill="1"/>
    <xf numFmtId="0" fontId="0" fillId="6" borderId="0" xfId="0" applyFill="1"/>
    <xf numFmtId="165" fontId="0" fillId="6" borderId="0" xfId="2" applyNumberFormat="1" applyFont="1" applyFill="1"/>
    <xf numFmtId="0" fontId="5" fillId="0" borderId="0" xfId="0" applyFont="1"/>
    <xf numFmtId="0" fontId="6" fillId="0" borderId="0" xfId="0" applyFont="1"/>
    <xf numFmtId="0" fontId="5" fillId="7" borderId="0" xfId="0" applyFont="1" applyFill="1"/>
    <xf numFmtId="165" fontId="5" fillId="7" borderId="0" xfId="2" applyNumberFormat="1" applyFont="1" applyFill="1"/>
    <xf numFmtId="0" fontId="5" fillId="0" borderId="0" xfId="0" applyFont="1" applyFill="1"/>
    <xf numFmtId="0" fontId="6" fillId="0" borderId="0" xfId="0" applyFont="1" applyFill="1"/>
    <xf numFmtId="0" fontId="0" fillId="0" borderId="0" xfId="0" applyFill="1"/>
    <xf numFmtId="0" fontId="0" fillId="7" borderId="0" xfId="0" applyFill="1"/>
    <xf numFmtId="165" fontId="0" fillId="7" borderId="0" xfId="2" applyNumberFormat="1" applyFont="1" applyFill="1"/>
    <xf numFmtId="0" fontId="5" fillId="9" borderId="0" xfId="0" applyFont="1" applyFill="1"/>
    <xf numFmtId="0" fontId="0" fillId="9" borderId="0" xfId="0" applyFill="1"/>
    <xf numFmtId="165" fontId="0" fillId="9" borderId="0" xfId="2" applyNumberFormat="1" applyFont="1" applyFill="1"/>
    <xf numFmtId="0" fontId="6" fillId="8" borderId="0" xfId="0" applyFont="1" applyFill="1"/>
    <xf numFmtId="165" fontId="6" fillId="8" borderId="0" xfId="2" applyNumberFormat="1" applyFont="1" applyFill="1"/>
    <xf numFmtId="165" fontId="6" fillId="0" borderId="0" xfId="2" applyNumberFormat="1" applyFont="1" applyFill="1"/>
    <xf numFmtId="165" fontId="0" fillId="0" borderId="0" xfId="2" applyNumberFormat="1" applyFont="1" applyAlignment="1">
      <alignment wrapText="1"/>
    </xf>
    <xf numFmtId="0" fontId="7" fillId="0" borderId="0" xfId="0" applyFont="1" applyAlignment="1">
      <alignment wrapText="1"/>
    </xf>
    <xf numFmtId="165" fontId="7" fillId="0" borderId="0" xfId="2" applyNumberFormat="1" applyFont="1" applyAlignment="1">
      <alignment wrapText="1"/>
    </xf>
    <xf numFmtId="0" fontId="0" fillId="5" borderId="0" xfId="0" applyFill="1" applyAlignment="1">
      <alignment wrapText="1"/>
    </xf>
    <xf numFmtId="165" fontId="0" fillId="5" borderId="0" xfId="2" applyNumberFormat="1" applyFont="1" applyFill="1" applyAlignment="1">
      <alignment wrapText="1"/>
    </xf>
    <xf numFmtId="9" fontId="0" fillId="5" borderId="0" xfId="0" applyNumberFormat="1" applyFill="1"/>
    <xf numFmtId="165" fontId="0" fillId="5" borderId="0" xfId="0" applyNumberFormat="1" applyFill="1"/>
    <xf numFmtId="0" fontId="5" fillId="10" borderId="0" xfId="0" applyFont="1" applyFill="1"/>
    <xf numFmtId="49" fontId="5" fillId="10" borderId="0" xfId="0" applyNumberFormat="1" applyFont="1" applyFill="1"/>
    <xf numFmtId="165" fontId="5" fillId="10" borderId="0" xfId="2" applyNumberFormat="1" applyFont="1" applyFill="1"/>
    <xf numFmtId="165" fontId="5" fillId="10" borderId="0" xfId="0" applyNumberFormat="1" applyFont="1" applyFill="1"/>
    <xf numFmtId="9" fontId="5" fillId="10" borderId="0" xfId="0" applyNumberFormat="1" applyFont="1" applyFill="1"/>
    <xf numFmtId="0" fontId="0" fillId="10" borderId="0" xfId="0" applyFill="1"/>
    <xf numFmtId="165" fontId="0" fillId="10" borderId="0" xfId="2" applyNumberFormat="1" applyFont="1" applyFill="1"/>
    <xf numFmtId="165" fontId="0" fillId="10" borderId="0" xfId="0" applyNumberFormat="1" applyFill="1"/>
    <xf numFmtId="9" fontId="0" fillId="10" borderId="0" xfId="0" applyNumberFormat="1" applyFill="1"/>
    <xf numFmtId="49" fontId="8" fillId="5" borderId="0" xfId="0" applyNumberFormat="1" applyFont="1" applyFill="1"/>
    <xf numFmtId="165" fontId="8" fillId="5" borderId="0" xfId="0" applyNumberFormat="1" applyFont="1" applyFill="1"/>
    <xf numFmtId="9" fontId="8" fillId="5" borderId="0" xfId="0" applyNumberFormat="1" applyFont="1" applyFill="1"/>
    <xf numFmtId="0" fontId="8" fillId="0" borderId="0" xfId="0" applyFont="1" applyFill="1"/>
    <xf numFmtId="49" fontId="8" fillId="0" borderId="0" xfId="0" applyNumberFormat="1" applyFont="1" applyFill="1"/>
    <xf numFmtId="165" fontId="8" fillId="0" borderId="0" xfId="2" applyNumberFormat="1" applyFont="1" applyFill="1"/>
    <xf numFmtId="49" fontId="6" fillId="0" borderId="0" xfId="0" applyNumberFormat="1" applyFont="1" applyFill="1"/>
    <xf numFmtId="49" fontId="6" fillId="5" borderId="0" xfId="0" applyNumberFormat="1" applyFont="1" applyFill="1"/>
    <xf numFmtId="165" fontId="6" fillId="5" borderId="0" xfId="0" applyNumberFormat="1" applyFont="1" applyFill="1"/>
    <xf numFmtId="9" fontId="6" fillId="5" borderId="0" xfId="0" applyNumberFormat="1" applyFont="1" applyFill="1"/>
    <xf numFmtId="49" fontId="0" fillId="9" borderId="0" xfId="0" applyNumberFormat="1" applyFill="1"/>
    <xf numFmtId="165" fontId="0" fillId="9" borderId="0" xfId="0" applyNumberFormat="1" applyFill="1"/>
    <xf numFmtId="9" fontId="0" fillId="9" borderId="0" xfId="0" applyNumberFormat="1" applyFill="1"/>
    <xf numFmtId="49" fontId="5" fillId="9" borderId="0" xfId="0" applyNumberFormat="1" applyFont="1" applyFill="1"/>
    <xf numFmtId="165" fontId="5" fillId="9" borderId="0" xfId="2" applyNumberFormat="1" applyFont="1" applyFill="1"/>
    <xf numFmtId="165" fontId="5" fillId="9" borderId="0" xfId="0" applyNumberFormat="1" applyFont="1" applyFill="1"/>
    <xf numFmtId="9" fontId="5" fillId="9" borderId="0" xfId="0" applyNumberFormat="1" applyFont="1" applyFill="1"/>
    <xf numFmtId="0" fontId="0" fillId="0" borderId="0" xfId="0" applyFill="1" applyAlignment="1">
      <alignment wrapText="1"/>
    </xf>
    <xf numFmtId="49" fontId="5" fillId="0" borderId="0" xfId="0" applyNumberFormat="1" applyFont="1" applyFill="1"/>
    <xf numFmtId="49" fontId="0" fillId="0" borderId="0" xfId="0" applyNumberFormat="1" applyFill="1"/>
    <xf numFmtId="1" fontId="5" fillId="0" borderId="0" xfId="0" applyNumberFormat="1" applyFont="1" applyFill="1"/>
    <xf numFmtId="1" fontId="0" fillId="0" borderId="0" xfId="0" applyNumberFormat="1" applyFill="1"/>
    <xf numFmtId="0" fontId="0" fillId="11" borderId="0" xfId="0" applyFill="1"/>
    <xf numFmtId="165" fontId="0" fillId="11" borderId="0" xfId="2" applyNumberFormat="1" applyFont="1" applyFill="1"/>
    <xf numFmtId="0" fontId="0" fillId="0" borderId="7" xfId="0" applyBorder="1" applyAlignment="1">
      <alignment wrapText="1"/>
    </xf>
    <xf numFmtId="0" fontId="0" fillId="5" borderId="7" xfId="0" applyFill="1" applyBorder="1" applyAlignment="1">
      <alignment wrapText="1"/>
    </xf>
    <xf numFmtId="0" fontId="0" fillId="0" borderId="7" xfId="0" applyFill="1" applyBorder="1" applyAlignment="1">
      <alignment wrapText="1"/>
    </xf>
    <xf numFmtId="165" fontId="0" fillId="11" borderId="7" xfId="2" applyNumberFormat="1" applyFont="1" applyFill="1" applyBorder="1" applyAlignment="1">
      <alignment wrapText="1"/>
    </xf>
    <xf numFmtId="165" fontId="0" fillId="0" borderId="7" xfId="2" applyNumberFormat="1" applyFont="1" applyBorder="1" applyAlignment="1">
      <alignment wrapText="1"/>
    </xf>
    <xf numFmtId="1" fontId="0" fillId="0" borderId="7" xfId="0" applyNumberFormat="1" applyFill="1" applyBorder="1" applyAlignment="1">
      <alignment wrapText="1"/>
    </xf>
    <xf numFmtId="0" fontId="5" fillId="10" borderId="7" xfId="0" applyFont="1" applyFill="1" applyBorder="1"/>
    <xf numFmtId="49" fontId="5" fillId="9" borderId="7" xfId="0" applyNumberFormat="1" applyFont="1" applyFill="1" applyBorder="1"/>
    <xf numFmtId="0" fontId="5" fillId="11" borderId="7" xfId="0" applyFont="1" applyFill="1" applyBorder="1"/>
    <xf numFmtId="0" fontId="5" fillId="9" borderId="7" xfId="0" applyFont="1" applyFill="1" applyBorder="1"/>
    <xf numFmtId="165" fontId="5" fillId="10" borderId="7" xfId="2" applyNumberFormat="1" applyFont="1" applyFill="1" applyBorder="1"/>
    <xf numFmtId="165" fontId="5" fillId="11" borderId="7" xfId="2" applyNumberFormat="1" applyFont="1" applyFill="1" applyBorder="1"/>
    <xf numFmtId="49" fontId="5" fillId="10" borderId="7" xfId="0" applyNumberFormat="1" applyFont="1" applyFill="1" applyBorder="1"/>
    <xf numFmtId="1" fontId="0" fillId="0" borderId="7" xfId="0" applyNumberFormat="1" applyFill="1" applyBorder="1"/>
    <xf numFmtId="0" fontId="0" fillId="0" borderId="7" xfId="0" applyBorder="1"/>
    <xf numFmtId="0" fontId="0" fillId="5" borderId="7" xfId="0" applyFill="1" applyBorder="1"/>
    <xf numFmtId="0" fontId="0" fillId="0" borderId="7" xfId="0" applyFill="1" applyBorder="1"/>
    <xf numFmtId="0" fontId="0" fillId="11" borderId="7" xfId="0" applyFill="1" applyBorder="1"/>
    <xf numFmtId="165" fontId="0" fillId="0" borderId="7" xfId="2" applyNumberFormat="1" applyFont="1" applyBorder="1"/>
    <xf numFmtId="165" fontId="0" fillId="11" borderId="7" xfId="2" applyNumberFormat="1" applyFont="1" applyFill="1" applyBorder="1"/>
    <xf numFmtId="49" fontId="5" fillId="0" borderId="7" xfId="0" applyNumberFormat="1" applyFont="1" applyFill="1" applyBorder="1"/>
    <xf numFmtId="49" fontId="0" fillId="5" borderId="7" xfId="0" applyNumberFormat="1" applyFill="1" applyBorder="1"/>
    <xf numFmtId="49" fontId="0" fillId="0" borderId="7" xfId="0" applyNumberFormat="1" applyFill="1" applyBorder="1"/>
    <xf numFmtId="0" fontId="0" fillId="10" borderId="7" xfId="0" applyFill="1" applyBorder="1"/>
    <xf numFmtId="49" fontId="0" fillId="10" borderId="7" xfId="0" applyNumberFormat="1" applyFill="1" applyBorder="1"/>
    <xf numFmtId="165" fontId="0" fillId="10" borderId="7" xfId="2" applyNumberFormat="1" applyFont="1" applyFill="1" applyBorder="1"/>
    <xf numFmtId="0" fontId="8" fillId="0" borderId="7" xfId="0" applyFont="1" applyFill="1" applyBorder="1"/>
    <xf numFmtId="49" fontId="8" fillId="5" borderId="7" xfId="0" applyNumberFormat="1" applyFont="1" applyFill="1" applyBorder="1"/>
    <xf numFmtId="49" fontId="8" fillId="0" borderId="7" xfId="0" applyNumberFormat="1" applyFont="1" applyFill="1" applyBorder="1"/>
    <xf numFmtId="0" fontId="8" fillId="11" borderId="7" xfId="0" applyFont="1" applyFill="1" applyBorder="1"/>
    <xf numFmtId="165" fontId="8" fillId="0" borderId="7" xfId="2" applyNumberFormat="1" applyFont="1" applyFill="1" applyBorder="1"/>
    <xf numFmtId="165" fontId="8" fillId="11" borderId="7" xfId="2" applyNumberFormat="1" applyFont="1" applyFill="1" applyBorder="1"/>
    <xf numFmtId="0" fontId="6" fillId="0" borderId="7" xfId="0" applyFont="1" applyFill="1" applyBorder="1"/>
    <xf numFmtId="49" fontId="6" fillId="5" borderId="7" xfId="0" applyNumberFormat="1" applyFont="1" applyFill="1" applyBorder="1"/>
    <xf numFmtId="49" fontId="6" fillId="0" borderId="7" xfId="0" applyNumberFormat="1" applyFont="1" applyFill="1" applyBorder="1"/>
    <xf numFmtId="0" fontId="6" fillId="11" borderId="7" xfId="0" applyFont="1" applyFill="1" applyBorder="1"/>
    <xf numFmtId="165" fontId="6" fillId="0" borderId="7" xfId="2" applyNumberFormat="1" applyFont="1" applyFill="1" applyBorder="1"/>
    <xf numFmtId="165" fontId="6" fillId="11" borderId="7" xfId="2" applyNumberFormat="1" applyFont="1" applyFill="1" applyBorder="1"/>
    <xf numFmtId="165" fontId="5" fillId="9" borderId="7" xfId="2" applyNumberFormat="1" applyFont="1" applyFill="1" applyBorder="1"/>
    <xf numFmtId="0" fontId="0" fillId="9" borderId="7" xfId="0" applyFill="1" applyBorder="1"/>
    <xf numFmtId="49" fontId="0" fillId="9" borderId="7" xfId="0" applyNumberFormat="1" applyFill="1" applyBorder="1"/>
    <xf numFmtId="165" fontId="0" fillId="9" borderId="7" xfId="2" applyNumberFormat="1" applyFont="1" applyFill="1" applyBorder="1"/>
    <xf numFmtId="0" fontId="0" fillId="6" borderId="7" xfId="0" applyFill="1" applyBorder="1"/>
    <xf numFmtId="49" fontId="6" fillId="9" borderId="7" xfId="0" applyNumberFormat="1" applyFont="1" applyFill="1" applyBorder="1"/>
    <xf numFmtId="49" fontId="5" fillId="5" borderId="7" xfId="0" applyNumberFormat="1" applyFont="1" applyFill="1" applyBorder="1"/>
    <xf numFmtId="165" fontId="5" fillId="5" borderId="7" xfId="2" applyNumberFormat="1" applyFont="1" applyFill="1" applyBorder="1"/>
    <xf numFmtId="165" fontId="6" fillId="5" borderId="7" xfId="2" applyNumberFormat="1" applyFont="1" applyFill="1" applyBorder="1"/>
    <xf numFmtId="0" fontId="9" fillId="0" borderId="7" xfId="0" applyFont="1" applyBorder="1" applyAlignment="1">
      <alignment wrapText="1"/>
    </xf>
    <xf numFmtId="0" fontId="9" fillId="5" borderId="7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165" fontId="9" fillId="11" borderId="7" xfId="2" applyNumberFormat="1" applyFont="1" applyFill="1" applyBorder="1" applyAlignment="1">
      <alignment wrapText="1"/>
    </xf>
    <xf numFmtId="165" fontId="9" fillId="0" borderId="7" xfId="2" applyNumberFormat="1" applyFont="1" applyBorder="1" applyAlignment="1">
      <alignment wrapText="1"/>
    </xf>
    <xf numFmtId="165" fontId="9" fillId="5" borderId="7" xfId="2" applyNumberFormat="1" applyFont="1" applyFill="1" applyBorder="1" applyAlignment="1">
      <alignment wrapText="1"/>
    </xf>
    <xf numFmtId="1" fontId="9" fillId="0" borderId="7" xfId="0" applyNumberFormat="1" applyFont="1" applyFill="1" applyBorder="1" applyAlignment="1">
      <alignment wrapText="1"/>
    </xf>
    <xf numFmtId="165" fontId="9" fillId="0" borderId="0" xfId="2" applyNumberFormat="1" applyFont="1" applyAlignment="1">
      <alignment wrapText="1"/>
    </xf>
    <xf numFmtId="165" fontId="9" fillId="5" borderId="0" xfId="2" applyNumberFormat="1" applyFont="1" applyFill="1" applyAlignment="1">
      <alignment wrapText="1"/>
    </xf>
    <xf numFmtId="0" fontId="9" fillId="0" borderId="0" xfId="0" applyFont="1" applyAlignment="1">
      <alignment wrapText="1"/>
    </xf>
    <xf numFmtId="0" fontId="6" fillId="9" borderId="7" xfId="0" applyFont="1" applyFill="1" applyBorder="1"/>
    <xf numFmtId="1" fontId="6" fillId="0" borderId="7" xfId="0" applyNumberFormat="1" applyFont="1" applyFill="1" applyBorder="1"/>
    <xf numFmtId="0" fontId="6" fillId="0" borderId="7" xfId="0" applyFont="1" applyBorder="1"/>
    <xf numFmtId="0" fontId="5" fillId="0" borderId="7" xfId="0" applyFont="1" applyBorder="1"/>
    <xf numFmtId="165" fontId="5" fillId="0" borderId="7" xfId="2" applyNumberFormat="1" applyFont="1" applyBorder="1"/>
    <xf numFmtId="1" fontId="5" fillId="0" borderId="7" xfId="0" applyNumberFormat="1" applyFont="1" applyFill="1" applyBorder="1"/>
    <xf numFmtId="165" fontId="0" fillId="0" borderId="0" xfId="2" applyNumberFormat="1" applyFont="1" applyFill="1"/>
    <xf numFmtId="0" fontId="7" fillId="0" borderId="7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vertical="center" wrapText="1"/>
    </xf>
    <xf numFmtId="165" fontId="7" fillId="0" borderId="0" xfId="2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0" fontId="0" fillId="2" borderId="0" xfId="0" applyFon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0" fontId="0" fillId="0" borderId="25" xfId="0" applyFill="1" applyBorder="1" applyAlignment="1">
      <alignment horizont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D99694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 Александровна Рогачева" refreshedDate="44216.932584837959" createdVersion="4" refreshedVersion="4" minRefreshableVersion="3" recordCount="1732">
  <cacheSource type="worksheet">
    <worksheetSource ref="F1:K1048576" sheet="Выгрузка"/>
  </cacheSource>
  <cacheFields count="6">
    <cacheField name="недвижимое" numFmtId="0">
      <sharedItems containsBlank="1"/>
    </cacheField>
    <cacheField name="используемое" numFmtId="0">
      <sharedItems containsBlank="1"/>
    </cacheField>
    <cacheField name="ДОЛЯ" numFmtId="0">
      <sharedItems containsBlank="1"/>
    </cacheField>
    <cacheField name="Код ОКТМО" numFmtId="0">
      <sharedItems containsBlank="1" containsMixedTypes="1" containsNumber="1" containsInteger="1" minValue="4161244200071" maxValue="4161244200071"/>
    </cacheField>
    <cacheField name="Район" numFmtId="0">
      <sharedItems containsBlank="1" count="19">
        <s v="41648"/>
        <s v="41603"/>
        <s v="41606"/>
        <s v="41639"/>
        <s v="41636"/>
        <s v="41618"/>
        <s v="41615"/>
        <s v="41621"/>
        <s v="41630"/>
        <s v="41609"/>
        <s v="41612"/>
        <s v="41624"/>
        <s v="41625"/>
        <s v="41633"/>
        <s v="41642"/>
        <s v="41645"/>
        <s v="41754"/>
        <s v="41627"/>
        <m/>
      </sharedItems>
    </cacheField>
    <cacheField name="Наименование территории" numFmtId="0">
      <sharedItems containsBlank="1" count="204">
        <s v="Трубникоборское"/>
        <s v="Пикалёвское"/>
        <s v="Калитинское"/>
        <s v="Плодовское"/>
        <s v="Важинское"/>
        <s v="Гатчинское"/>
        <s v="Выборгское"/>
        <s v="Раздольевское"/>
        <s v="Мельниковское"/>
        <s v="Фалилеевское"/>
        <s v="Петровское"/>
        <s v="Большеижорское"/>
        <s v="Таицкое"/>
        <s v="Кисельнинское"/>
        <s v="Вындиноостровское"/>
        <s v="Потанинское"/>
        <s v="Всеволожский муниципальный район"/>
        <s v="Пчевжинское"/>
        <s v="Иссадское"/>
        <s v="Муринское"/>
        <s v="Агалатовское"/>
        <s v="Нурминское"/>
        <s v="Фёдоровское"/>
        <s v="Любанское"/>
        <s v="Юкковское"/>
        <s v="Пениковское"/>
        <s v="Щегловское"/>
        <s v="Волховский муниципальный район"/>
        <s v="Морозовское"/>
        <s v="Глажевское"/>
        <s v="Хваловское"/>
        <s v="Дубровское"/>
        <s v="Бугровское"/>
        <s v="Лесколовское"/>
        <s v="Низинское"/>
        <s v="Новодевяткинское"/>
        <s v="Рахьинское"/>
        <s v="Шумское"/>
        <s v="Свердловское"/>
        <s v="Никольское"/>
        <s v="Кировское"/>
        <s v="Красноборское"/>
        <s v="Нежновское"/>
        <s v="Волосовский муниципальный район"/>
        <s v="Ульяновское"/>
        <s v="Кузьмоловское"/>
        <s v="Усадищенское"/>
        <s v="Суховское"/>
        <s v="Гатчинский муниципальный район"/>
        <s v="Шапкинское"/>
        <s v="Всеволожское"/>
        <s v="Большеврудское"/>
        <s v="Бокситогорский муниципальный район"/>
        <s v="Кобринское"/>
        <s v="Сусанинское"/>
        <s v="Лужский муниципальный район"/>
        <s v="Пустомержское"/>
        <s v="Русско-Высоцкое"/>
        <s v="Пашское"/>
        <s v="Кировский муниципальный район"/>
        <s v="Сланцевский муниципальный район"/>
        <s v="Романовское"/>
        <s v="Ломоносовский муниципальный район"/>
        <s v="Рябовское"/>
        <s v="Каменногорское"/>
        <s v="Ивангородское"/>
        <s v="Горское"/>
        <s v="Борское"/>
        <s v="Лужское"/>
        <s v="Володарское"/>
        <s v="Коськовское"/>
        <s v="Волошовское"/>
        <s v="Черновское"/>
        <s v="Мшинское"/>
        <s v="Светогорское"/>
        <s v="Приморское"/>
        <s v="Осьминское"/>
        <s v="Оредежское"/>
        <s v="Самойловское"/>
        <s v="Гостицкое"/>
        <s v="Мелегежское"/>
        <s v="Большедворское"/>
        <s v="Ефимовское"/>
        <s v="Клопицкое"/>
        <s v="Кингисеппское"/>
        <s v="Сосновоборский"/>
        <s v="Выборгский муниципальный район"/>
        <s v="Староладожское"/>
        <s v="Ретюнское"/>
        <s v="Синявинское"/>
        <s v="Кузнечнинское"/>
        <s v="Заклинское"/>
        <s v="Токсовское"/>
        <s v="Куйвозовское"/>
        <s v="Свирицкое"/>
        <s v="Выскатское"/>
        <s v="Гончаровское"/>
        <s v="Котельское"/>
        <s v="Первомайское"/>
        <s v="Дружногорское"/>
        <s v="Лидское"/>
        <s v="Волховское"/>
        <s v="Цвылёвское"/>
        <s v="Приладожское"/>
        <s v="Бегуницкое"/>
        <s v="Веревское"/>
        <s v="Тосненское"/>
        <s v="Старопольское"/>
        <s v="Загривское"/>
        <s v="Лаголовское"/>
        <s v="Подпорожский муниципальный район"/>
        <s v="Сиверское"/>
        <s v="Рощинское"/>
        <s v="Алёховщинское"/>
        <s v="Павловское"/>
        <s v="Подпорожское"/>
        <s v="Новосветское"/>
        <s v="Пудостьское"/>
        <s v="Елизаветинское"/>
        <s v="Путиловское"/>
        <s v="Тосненский муниципальный район"/>
        <s v="Кузёмкинское"/>
        <s v="Виллозское"/>
        <s v="Лисинское"/>
        <s v="Горбунковское"/>
        <s v="Копорское"/>
        <s v="Скребловское"/>
        <s v="Серебрянское"/>
        <s v="Оржицкое"/>
        <s v="Вырицкое"/>
        <s v="Новосельское"/>
        <s v="Гостилицкое"/>
        <s v="Опольевское"/>
        <s v="Громовское"/>
        <s v="Запорожское"/>
        <s v="Янегское"/>
        <s v="Лопухинское"/>
        <s v="Сяськелевское"/>
        <s v="Колчановское"/>
        <s v="Пудомягское"/>
        <s v="Тельмановское"/>
        <s v="Лебяженское"/>
        <s v="Кипенское"/>
        <s v="Селивановское"/>
        <s v="Войсковицкое"/>
        <s v="Рабитицкое"/>
        <s v="Большелуцкое"/>
        <s v="Доможировское"/>
        <s v="Коммунарское"/>
        <s v="Свирьстройское"/>
        <s v="Толмачёвское"/>
        <s v="Красноозёрное"/>
        <s v="Сосновское"/>
        <s v="Мичуринское"/>
        <s v="Кингисеппский муниципальный район"/>
        <s v="Тихвинский муниципальный район"/>
        <s v="Пашозерское"/>
        <s v="Советское"/>
        <s v="Будогощское"/>
        <s v="Дзержинское"/>
        <s v="Винницкое"/>
        <s v="Киришский муниципальный район"/>
        <s v="Колтушское"/>
        <s v="Красносельское"/>
        <s v="Заневское"/>
        <s v="Ромашкинское"/>
        <s v="Сясьстройское"/>
        <s v="Волосовское"/>
        <s v="Новоладожское"/>
        <s v="Мгинское"/>
        <s v="Усть-Лужское"/>
        <s v="-"/>
        <s v="Пчевское"/>
        <s v="Большеколпанское"/>
        <s v="Отрадненское"/>
        <s v="Киришское"/>
        <s v="Рождественское"/>
        <s v="Бокситогорское"/>
        <s v="Сертоловское"/>
        <s v="Назиевское"/>
        <s v="Высоцкое"/>
        <s v="Приозерское"/>
        <s v="Приозерский муниципальный район"/>
        <s v="Ларионовское"/>
        <s v="Ям-Тёсовское"/>
        <s v="Ганьковское"/>
        <s v="Тихвинское"/>
        <s v="Севастьяновское"/>
        <s v="Полянское"/>
        <s v="Сланцевское"/>
        <s v="Шугозерское"/>
        <s v="Вистинское"/>
        <s v="Аннинское"/>
        <s v="Торковичское"/>
        <s v="Бережковское"/>
        <s v="Сабское"/>
        <s v="Селезнёвское"/>
        <s v="Кусинское"/>
        <s v="Шлиссельбургское"/>
        <s v="Лодейнопольское"/>
        <s v="Лодейнопольский муниципальный район"/>
        <s v="Форносовское"/>
        <s v="Вознесенское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32">
  <r>
    <m/>
    <m/>
    <m/>
    <s v="4164844400031"/>
    <x v="0"/>
    <x v="0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642000041"/>
    <x v="2"/>
    <x v="2"/>
  </r>
  <r>
    <s v="недвижимое"/>
    <m/>
    <m/>
    <s v="4163943600091"/>
    <x v="3"/>
    <x v="3"/>
  </r>
  <r>
    <s v="недвижимое"/>
    <s v="используемое"/>
    <s v="используемое"/>
    <s v="4163943600091"/>
    <x v="3"/>
    <x v="3"/>
  </r>
  <r>
    <s v="недвижимое"/>
    <s v="используемое"/>
    <s v="используемое"/>
    <s v="4163615400071"/>
    <x v="4"/>
    <x v="4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0310200061"/>
    <x v="1"/>
    <x v="1"/>
  </r>
  <r>
    <s v="недвижимое"/>
    <m/>
    <m/>
    <s v="4161510100011"/>
    <x v="6"/>
    <x v="6"/>
  </r>
  <r>
    <s v="недвижимое"/>
    <s v="используемое"/>
    <s v="используемое"/>
    <s v="4163940800041"/>
    <x v="3"/>
    <x v="7"/>
  </r>
  <r>
    <s v="недвижимое"/>
    <s v="используемое"/>
    <s v="используемое"/>
    <s v="4163942800071"/>
    <x v="3"/>
    <x v="8"/>
  </r>
  <r>
    <s v="недвижимое"/>
    <m/>
    <m/>
    <s v="4161810100051"/>
    <x v="5"/>
    <x v="5"/>
  </r>
  <r>
    <m/>
    <m/>
    <m/>
    <s v="4162141200071"/>
    <x v="7"/>
    <x v="9"/>
  </r>
  <r>
    <m/>
    <m/>
    <m/>
    <s v="4162141200071"/>
    <x v="7"/>
    <x v="9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m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3940800041"/>
    <x v="3"/>
    <x v="7"/>
  </r>
  <r>
    <s v="недвижимое"/>
    <s v="используемое"/>
    <s v="используемое"/>
    <s v="4163944000011"/>
    <x v="3"/>
    <x v="10"/>
  </r>
  <r>
    <s v="недвижимое"/>
    <s v="используемое"/>
    <s v="используемое"/>
    <s v="4163942800071"/>
    <x v="3"/>
    <x v="8"/>
  </r>
  <r>
    <m/>
    <m/>
    <m/>
    <s v="4163015400031"/>
    <x v="8"/>
    <x v="11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m/>
    <m/>
    <m/>
    <s v="4162141200071"/>
    <x v="7"/>
    <x v="9"/>
  </r>
  <r>
    <s v="недвижимое"/>
    <m/>
    <m/>
    <s v="4161817600061"/>
    <x v="5"/>
    <x v="12"/>
  </r>
  <r>
    <s v="недвижимое"/>
    <s v="используемое"/>
    <s v="используемое"/>
    <s v="4163615400071"/>
    <x v="4"/>
    <x v="4"/>
  </r>
  <r>
    <m/>
    <m/>
    <m/>
    <s v="4160947100071"/>
    <x v="9"/>
    <x v="13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940300071"/>
    <x v="9"/>
    <x v="14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1810100051"/>
    <x v="5"/>
    <x v="5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2442700031"/>
    <x v="11"/>
    <x v="17"/>
  </r>
  <r>
    <m/>
    <m/>
    <m/>
    <s v="4162442700031"/>
    <x v="11"/>
    <x v="17"/>
  </r>
  <r>
    <m/>
    <m/>
    <m/>
    <s v="4162442700031"/>
    <x v="11"/>
    <x v="17"/>
  </r>
  <r>
    <m/>
    <m/>
    <m/>
    <s v="4162442700031"/>
    <x v="11"/>
    <x v="17"/>
  </r>
  <r>
    <m/>
    <m/>
    <m/>
    <s v="4160941800001"/>
    <x v="9"/>
    <x v="18"/>
  </r>
  <r>
    <m/>
    <m/>
    <m/>
    <s v="4160941800001"/>
    <x v="9"/>
    <x v="18"/>
  </r>
  <r>
    <m/>
    <m/>
    <m/>
    <s v="4160941800001"/>
    <x v="9"/>
    <x v="18"/>
  </r>
  <r>
    <m/>
    <m/>
    <m/>
    <s v="4160941800001"/>
    <x v="9"/>
    <x v="18"/>
  </r>
  <r>
    <m/>
    <m/>
    <m/>
    <s v="4161210300021"/>
    <x v="10"/>
    <x v="19"/>
  </r>
  <r>
    <m/>
    <m/>
    <m/>
    <s v="4161240800051"/>
    <x v="10"/>
    <x v="20"/>
  </r>
  <r>
    <m/>
    <m/>
    <m/>
    <s v="4161240800051"/>
    <x v="10"/>
    <x v="20"/>
  </r>
  <r>
    <m/>
    <m/>
    <m/>
    <s v="4164841800051"/>
    <x v="0"/>
    <x v="21"/>
  </r>
  <r>
    <m/>
    <m/>
    <m/>
    <s v="4164816500031"/>
    <x v="0"/>
    <x v="22"/>
  </r>
  <r>
    <m/>
    <m/>
    <s v="используемое"/>
    <s v="4161510100011"/>
    <x v="6"/>
    <x v="6"/>
  </r>
  <r>
    <m/>
    <m/>
    <m/>
    <s v="4164810500051"/>
    <x v="0"/>
    <x v="23"/>
  </r>
  <r>
    <m/>
    <m/>
    <m/>
    <s v="4161245600021"/>
    <x v="10"/>
    <x v="24"/>
  </r>
  <r>
    <m/>
    <m/>
    <m/>
    <s v="4160945000071"/>
    <x v="9"/>
    <x v="15"/>
  </r>
  <r>
    <m/>
    <m/>
    <m/>
    <s v="4163041200061"/>
    <x v="8"/>
    <x v="25"/>
  </r>
  <r>
    <m/>
    <m/>
    <m/>
    <s v="4163041200061"/>
    <x v="8"/>
    <x v="25"/>
  </r>
  <r>
    <m/>
    <m/>
    <m/>
    <s v="4161244800001"/>
    <x v="10"/>
    <x v="26"/>
  </r>
  <r>
    <m/>
    <m/>
    <m/>
    <s v="4161244800001"/>
    <x v="10"/>
    <x v="26"/>
  </r>
  <r>
    <m/>
    <m/>
    <m/>
    <s v="4161244800001"/>
    <x v="10"/>
    <x v="26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1216300001"/>
    <x v="10"/>
    <x v="28"/>
  </r>
  <r>
    <m/>
    <m/>
    <m/>
    <s v="4162441200001"/>
    <x v="11"/>
    <x v="29"/>
  </r>
  <r>
    <m/>
    <m/>
    <m/>
    <s v="4160946800011"/>
    <x v="9"/>
    <x v="30"/>
  </r>
  <r>
    <m/>
    <m/>
    <m/>
    <s v="4160946800011"/>
    <x v="9"/>
    <x v="30"/>
  </r>
  <r>
    <m/>
    <m/>
    <m/>
    <s v="4161215400011"/>
    <x v="10"/>
    <x v="31"/>
  </r>
  <r>
    <m/>
    <m/>
    <m/>
    <s v="4161240200011"/>
    <x v="10"/>
    <x v="32"/>
  </r>
  <r>
    <m/>
    <m/>
    <m/>
    <s v="4161240200011"/>
    <x v="10"/>
    <x v="32"/>
  </r>
  <r>
    <m/>
    <m/>
    <m/>
    <s v="4161240200011"/>
    <x v="10"/>
    <x v="32"/>
  </r>
  <r>
    <m/>
    <m/>
    <m/>
    <s v="4161240200011"/>
    <x v="10"/>
    <x v="32"/>
  </r>
  <r>
    <m/>
    <m/>
    <m/>
    <s v="4161240200011"/>
    <x v="10"/>
    <x v="32"/>
  </r>
  <r>
    <m/>
    <m/>
    <m/>
    <s v="4161240200011"/>
    <x v="10"/>
    <x v="32"/>
  </r>
  <r>
    <m/>
    <m/>
    <m/>
    <s v="4161240200011"/>
    <x v="10"/>
    <x v="32"/>
  </r>
  <r>
    <m/>
    <m/>
    <m/>
    <s v="4161242400091"/>
    <x v="10"/>
    <x v="33"/>
  </r>
  <r>
    <m/>
    <m/>
    <m/>
    <s v="4163040800031"/>
    <x v="8"/>
    <x v="34"/>
  </r>
  <r>
    <m/>
    <m/>
    <m/>
    <s v="4161245800071"/>
    <x v="10"/>
    <x v="35"/>
  </r>
  <r>
    <m/>
    <m/>
    <m/>
    <s v="4161245800071"/>
    <x v="10"/>
    <x v="35"/>
  </r>
  <r>
    <m/>
    <m/>
    <m/>
    <s v="4161216700001"/>
    <x v="10"/>
    <x v="36"/>
  </r>
  <r>
    <m/>
    <m/>
    <m/>
    <s v="4161216700001"/>
    <x v="10"/>
    <x v="36"/>
  </r>
  <r>
    <m/>
    <m/>
    <m/>
    <s v="4162545000061"/>
    <x v="12"/>
    <x v="37"/>
  </r>
  <r>
    <m/>
    <m/>
    <m/>
    <s v="4164844400031"/>
    <x v="0"/>
    <x v="0"/>
  </r>
  <r>
    <m/>
    <m/>
    <m/>
    <s v="4161216800071"/>
    <x v="10"/>
    <x v="38"/>
  </r>
  <r>
    <m/>
    <m/>
    <m/>
    <s v="4164810800071"/>
    <x v="0"/>
    <x v="39"/>
  </r>
  <r>
    <m/>
    <m/>
    <m/>
    <s v="4162510100051"/>
    <x v="12"/>
    <x v="40"/>
  </r>
  <r>
    <m/>
    <m/>
    <m/>
    <s v="4162510100051"/>
    <x v="12"/>
    <x v="40"/>
  </r>
  <r>
    <m/>
    <m/>
    <m/>
    <s v="4162510100051"/>
    <x v="12"/>
    <x v="40"/>
  </r>
  <r>
    <m/>
    <m/>
    <m/>
    <s v="4164815400001"/>
    <x v="0"/>
    <x v="41"/>
  </r>
  <r>
    <m/>
    <m/>
    <m/>
    <s v="4162144000011"/>
    <x v="7"/>
    <x v="42"/>
  </r>
  <r>
    <m/>
    <m/>
    <m/>
    <s v="4160600000001"/>
    <x v="2"/>
    <x v="43"/>
  </r>
  <r>
    <m/>
    <m/>
    <m/>
    <s v="4164816400061"/>
    <x v="0"/>
    <x v="44"/>
  </r>
  <r>
    <m/>
    <m/>
    <m/>
    <s v="4161215800001"/>
    <x v="10"/>
    <x v="45"/>
  </r>
  <r>
    <m/>
    <m/>
    <m/>
    <s v="4160946500031"/>
    <x v="9"/>
    <x v="46"/>
  </r>
  <r>
    <m/>
    <m/>
    <m/>
    <s v="4162544500061"/>
    <x v="12"/>
    <x v="47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3615400071"/>
    <x v="4"/>
    <x v="4"/>
  </r>
  <r>
    <m/>
    <m/>
    <s v="используемое"/>
    <s v="4163615400071"/>
    <x v="4"/>
    <x v="4"/>
  </r>
  <r>
    <m/>
    <m/>
    <m/>
    <s v="4164846400021"/>
    <x v="0"/>
    <x v="49"/>
  </r>
  <r>
    <m/>
    <m/>
    <m/>
    <s v="4161210100081"/>
    <x v="10"/>
    <x v="50"/>
  </r>
  <r>
    <m/>
    <m/>
    <m/>
    <s v="4161210100081"/>
    <x v="10"/>
    <x v="50"/>
  </r>
  <r>
    <m/>
    <m/>
    <m/>
    <s v="4161210100081"/>
    <x v="10"/>
    <x v="50"/>
  </r>
  <r>
    <s v="недвижимое"/>
    <m/>
    <m/>
    <s v="4162442700031"/>
    <x v="11"/>
    <x v="17"/>
  </r>
  <r>
    <s v="недвижимое"/>
    <m/>
    <m/>
    <s v="4162442700031"/>
    <x v="11"/>
    <x v="17"/>
  </r>
  <r>
    <s v="недвижимое"/>
    <s v="используемое"/>
    <s v="используемое"/>
    <s v="4160641200021"/>
    <x v="2"/>
    <x v="51"/>
  </r>
  <r>
    <s v="недвижимое"/>
    <s v="используемое"/>
    <s v="используемое"/>
    <s v="4160641200021"/>
    <x v="2"/>
    <x v="51"/>
  </r>
  <r>
    <s v="недвижимое"/>
    <s v="используемое"/>
    <s v="используемое"/>
    <s v="4160641200021"/>
    <x v="2"/>
    <x v="51"/>
  </r>
  <r>
    <s v="недвижимое"/>
    <s v="используемое"/>
    <s v="используемое"/>
    <s v="4160641200021"/>
    <x v="2"/>
    <x v="51"/>
  </r>
  <r>
    <s v="недвижимое"/>
    <m/>
    <m/>
    <s v="4161240800051"/>
    <x v="10"/>
    <x v="20"/>
  </r>
  <r>
    <s v="недвижимое"/>
    <s v="используемое"/>
    <s v="используемое"/>
    <s v="4160300000061"/>
    <x v="1"/>
    <x v="52"/>
  </r>
  <r>
    <s v="недвижимое"/>
    <s v="используемое"/>
    <s v="используемое"/>
    <s v="4161842600001"/>
    <x v="5"/>
    <x v="53"/>
  </r>
  <r>
    <s v="недвижимое"/>
    <s v="используемое"/>
    <s v="используемое"/>
    <s v="4161842600001"/>
    <x v="5"/>
    <x v="53"/>
  </r>
  <r>
    <s v="недвижимое"/>
    <m/>
    <m/>
    <s v="4164841800051"/>
    <x v="0"/>
    <x v="21"/>
  </r>
  <r>
    <s v="недвижимое"/>
    <s v="используемое"/>
    <s v="используемое"/>
    <s v="4161846000021"/>
    <x v="5"/>
    <x v="54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m/>
    <m/>
    <s v="4162144800041"/>
    <x v="7"/>
    <x v="56"/>
  </r>
  <r>
    <s v="недвижимое"/>
    <m/>
    <m/>
    <s v="4161510100011"/>
    <x v="6"/>
    <x v="6"/>
  </r>
  <r>
    <s v="недвижимое"/>
    <m/>
    <m/>
    <s v="4164810500051"/>
    <x v="0"/>
    <x v="23"/>
  </r>
  <r>
    <s v="недвижимое"/>
    <s v="используемое"/>
    <s v="используемое"/>
    <s v="4163044400071"/>
    <x v="8"/>
    <x v="57"/>
  </r>
  <r>
    <s v="недвижимое"/>
    <s v="используемое"/>
    <s v="используемое"/>
    <s v="4160944400081"/>
    <x v="9"/>
    <x v="58"/>
  </r>
  <r>
    <s v="недвижимое"/>
    <s v="используемое"/>
    <s v="используемое"/>
    <s v="4160945000071"/>
    <x v="9"/>
    <x v="15"/>
  </r>
  <r>
    <s v="недвижимое"/>
    <m/>
    <m/>
    <s v="4162500000021"/>
    <x v="12"/>
    <x v="59"/>
  </r>
  <r>
    <s v="недвижимое"/>
    <m/>
    <m/>
    <s v="4164200000061"/>
    <x v="14"/>
    <x v="60"/>
  </r>
  <r>
    <s v="недвижимое"/>
    <m/>
    <m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m/>
    <m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m/>
    <m/>
    <s v="4163000000031"/>
    <x v="8"/>
    <x v="62"/>
  </r>
  <r>
    <s v="недвижимое"/>
    <m/>
    <m/>
    <s v="4163000000031"/>
    <x v="8"/>
    <x v="62"/>
  </r>
  <r>
    <s v="недвижимое"/>
    <m/>
    <m/>
    <s v="4164816000071"/>
    <x v="0"/>
    <x v="63"/>
  </r>
  <r>
    <s v="недвижимое"/>
    <m/>
    <m/>
    <s v="4160946800011"/>
    <x v="9"/>
    <x v="30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2110200041"/>
    <x v="7"/>
    <x v="65"/>
  </r>
  <r>
    <s v="недвижимое"/>
    <m/>
    <m/>
    <s v="4164541600011"/>
    <x v="15"/>
    <x v="66"/>
  </r>
  <r>
    <s v="недвижимое"/>
    <m/>
    <m/>
    <s v="4160341600081"/>
    <x v="1"/>
    <x v="67"/>
  </r>
  <r>
    <s v="недвижимое"/>
    <m/>
    <m/>
    <s v="4163310100041"/>
    <x v="13"/>
    <x v="68"/>
  </r>
  <r>
    <s v="недвижимое"/>
    <s v="используемое"/>
    <s v="используемое"/>
    <s v="4163310100041"/>
    <x v="13"/>
    <x v="68"/>
  </r>
  <r>
    <s v="недвижимое"/>
    <s v="используемое"/>
    <s v="используемое"/>
    <s v="4163310100041"/>
    <x v="13"/>
    <x v="68"/>
  </r>
  <r>
    <s v="недвижимое"/>
    <s v="используемое"/>
    <s v="используемое"/>
    <s v="4163310100041"/>
    <x v="13"/>
    <x v="68"/>
  </r>
  <r>
    <s v="недвижимое"/>
    <s v="используемое"/>
    <s v="используемое"/>
    <s v="4163310100041"/>
    <x v="13"/>
    <x v="68"/>
  </r>
  <r>
    <s v="недвижимое"/>
    <m/>
    <m/>
    <s v="4162545000061"/>
    <x v="12"/>
    <x v="37"/>
  </r>
  <r>
    <s v="недвижимое"/>
    <s v="используемое"/>
    <s v="используемое"/>
    <s v="4163340800071"/>
    <x v="13"/>
    <x v="69"/>
  </r>
  <r>
    <s v="недвижимое"/>
    <m/>
    <m/>
    <s v="4164547200001"/>
    <x v="15"/>
    <x v="70"/>
  </r>
  <r>
    <s v="недвижимое"/>
    <m/>
    <m/>
    <s v="4164547200001"/>
    <x v="15"/>
    <x v="70"/>
  </r>
  <r>
    <s v="недвижимое"/>
    <m/>
    <m/>
    <s v="4162141200071"/>
    <x v="7"/>
    <x v="9"/>
  </r>
  <r>
    <s v="недвижимое"/>
    <s v="используемое"/>
    <s v="используемое"/>
    <s v="4162141200071"/>
    <x v="7"/>
    <x v="9"/>
  </r>
  <r>
    <s v="недвижимое"/>
    <m/>
    <m/>
    <s v="4163341600091"/>
    <x v="13"/>
    <x v="71"/>
  </r>
  <r>
    <s v="недвижимое"/>
    <m/>
    <m/>
    <s v="4164244000031"/>
    <x v="14"/>
    <x v="72"/>
  </r>
  <r>
    <s v="недвижимое"/>
    <m/>
    <m/>
    <s v="4163344000041"/>
    <x v="13"/>
    <x v="73"/>
  </r>
  <r>
    <s v="недвижимое"/>
    <m/>
    <m/>
    <s v="4161511400011"/>
    <x v="6"/>
    <x v="74"/>
  </r>
  <r>
    <s v="недвижимое"/>
    <m/>
    <m/>
    <s v="4161510800021"/>
    <x v="6"/>
    <x v="75"/>
  </r>
  <r>
    <s v="недвижимое"/>
    <m/>
    <m/>
    <s v="4161510800021"/>
    <x v="6"/>
    <x v="75"/>
  </r>
  <r>
    <s v="недвижимое"/>
    <m/>
    <m/>
    <s v="4161510800021"/>
    <x v="6"/>
    <x v="75"/>
  </r>
  <r>
    <s v="недвижимое"/>
    <m/>
    <m/>
    <s v="4163344800021"/>
    <x v="13"/>
    <x v="76"/>
  </r>
  <r>
    <s v="недвижимое"/>
    <m/>
    <m/>
    <s v="4163344800021"/>
    <x v="13"/>
    <x v="76"/>
  </r>
  <r>
    <s v="недвижимое"/>
    <m/>
    <m/>
    <s v="4161800000021"/>
    <x v="5"/>
    <x v="48"/>
  </r>
  <r>
    <s v="недвижимое"/>
    <m/>
    <m/>
    <s v="4161800000021"/>
    <x v="5"/>
    <x v="48"/>
  </r>
  <r>
    <s v="недвижимое"/>
    <m/>
    <m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m/>
    <m/>
    <s v="4163344400031"/>
    <x v="13"/>
    <x v="77"/>
  </r>
  <r>
    <s v="недвижимое"/>
    <m/>
    <m/>
    <s v="4163344400031"/>
    <x v="13"/>
    <x v="77"/>
  </r>
  <r>
    <s v="недвижимое"/>
    <m/>
    <m/>
    <s v="4163344400031"/>
    <x v="13"/>
    <x v="77"/>
  </r>
  <r>
    <s v="недвижимое"/>
    <m/>
    <m/>
    <s v="4160347600061"/>
    <x v="1"/>
    <x v="78"/>
  </r>
  <r>
    <s v="недвижимое"/>
    <m/>
    <m/>
    <s v="4160347600061"/>
    <x v="1"/>
    <x v="78"/>
  </r>
  <r>
    <s v="недвижимое"/>
    <m/>
    <m/>
    <s v="4164242400091"/>
    <x v="14"/>
    <x v="79"/>
  </r>
  <r>
    <s v="недвижимое"/>
    <s v="используемое"/>
    <s v="используемое"/>
    <s v="4164540800081"/>
    <x v="15"/>
    <x v="80"/>
  </r>
  <r>
    <s v="недвижимое"/>
    <m/>
    <m/>
    <s v="4160310200061"/>
    <x v="1"/>
    <x v="1"/>
  </r>
  <r>
    <s v="недвижимое"/>
    <m/>
    <m/>
    <s v="4160310200061"/>
    <x v="1"/>
    <x v="1"/>
  </r>
  <r>
    <s v="недвижимое"/>
    <m/>
    <m/>
    <s v="4160341200091"/>
    <x v="1"/>
    <x v="81"/>
  </r>
  <r>
    <s v="недвижимое"/>
    <s v="используемое"/>
    <s v="используемое"/>
    <s v="4160341200091"/>
    <x v="1"/>
    <x v="81"/>
  </r>
  <r>
    <s v="недвижимое"/>
    <m/>
    <m/>
    <s v="4163300000071"/>
    <x v="13"/>
    <x v="55"/>
  </r>
  <r>
    <s v="недвижимое"/>
    <m/>
    <m/>
    <s v="4160900000031"/>
    <x v="9"/>
    <x v="27"/>
  </r>
  <r>
    <s v="недвижимое"/>
    <m/>
    <m/>
    <s v="4162500000021"/>
    <x v="12"/>
    <x v="59"/>
  </r>
  <r>
    <s v="недвижимое"/>
    <m/>
    <m/>
    <s v="4164200000061"/>
    <x v="14"/>
    <x v="60"/>
  </r>
  <r>
    <s v="недвижимое"/>
    <s v="используемое"/>
    <s v="используемое"/>
    <s v="4160315500051"/>
    <x v="1"/>
    <x v="82"/>
  </r>
  <r>
    <s v="недвижимое"/>
    <s v="используемое"/>
    <s v="используемое"/>
    <s v="4160315500051"/>
    <x v="1"/>
    <x v="82"/>
  </r>
  <r>
    <s v="недвижимое"/>
    <s v="используемое"/>
    <s v="используемое"/>
    <s v="4160315500051"/>
    <x v="1"/>
    <x v="82"/>
  </r>
  <r>
    <s v="недвижимое"/>
    <m/>
    <m/>
    <s v="4163000000031"/>
    <x v="8"/>
    <x v="62"/>
  </r>
  <r>
    <s v="недвижимое"/>
    <m/>
    <m/>
    <s v="4160341600081"/>
    <x v="1"/>
    <x v="67"/>
  </r>
  <r>
    <s v="недвижимое"/>
    <m/>
    <m/>
    <s v="4162141200071"/>
    <x v="7"/>
    <x v="9"/>
  </r>
  <r>
    <s v="недвижимое"/>
    <m/>
    <m/>
    <s v="4160643000001"/>
    <x v="2"/>
    <x v="83"/>
  </r>
  <r>
    <s v="недвижимое"/>
    <m/>
    <m/>
    <s v="4163344000041"/>
    <x v="13"/>
    <x v="73"/>
  </r>
  <r>
    <s v="недвижимое"/>
    <s v="используемое"/>
    <s v="используемое"/>
    <s v="4161800000021"/>
    <x v="5"/>
    <x v="48"/>
  </r>
  <r>
    <s v="недвижимое"/>
    <m/>
    <m/>
    <s v="4162110100071"/>
    <x v="7"/>
    <x v="84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m/>
    <m/>
    <m/>
    <s v="4161510100011"/>
    <x v="6"/>
    <x v="6"/>
  </r>
  <r>
    <m/>
    <m/>
    <m/>
    <s v="4161510100011"/>
    <x v="6"/>
    <x v="6"/>
  </r>
  <r>
    <m/>
    <m/>
    <m/>
    <s v="4161510100011"/>
    <x v="6"/>
    <x v="6"/>
  </r>
  <r>
    <m/>
    <m/>
    <m/>
    <s v="4161510100011"/>
    <x v="6"/>
    <x v="6"/>
  </r>
  <r>
    <m/>
    <m/>
    <m/>
    <s v="4161510100011"/>
    <x v="6"/>
    <x v="6"/>
  </r>
  <r>
    <m/>
    <m/>
    <m/>
    <s v="4161510100011"/>
    <x v="6"/>
    <x v="6"/>
  </r>
  <r>
    <m/>
    <m/>
    <m/>
    <s v="4161510100011"/>
    <x v="6"/>
    <x v="6"/>
  </r>
  <r>
    <m/>
    <m/>
    <s v="используемое"/>
    <s v="4160946200081"/>
    <x v="9"/>
    <x v="87"/>
  </r>
  <r>
    <m/>
    <m/>
    <m/>
    <s v="4161216300001"/>
    <x v="10"/>
    <x v="28"/>
  </r>
  <r>
    <s v="недвижимое"/>
    <s v="используемое"/>
    <s v="используемое"/>
    <s v="4164540800081"/>
    <x v="15"/>
    <x v="80"/>
  </r>
  <r>
    <s v="недвижимое"/>
    <m/>
    <m/>
    <s v="4162442700031"/>
    <x v="11"/>
    <x v="17"/>
  </r>
  <r>
    <s v="недвижимое"/>
    <m/>
    <m/>
    <s v="4160941800001"/>
    <x v="9"/>
    <x v="18"/>
  </r>
  <r>
    <s v="недвижимое"/>
    <s v="используемое"/>
    <s v="используемое"/>
    <s v="4163348800081"/>
    <x v="13"/>
    <x v="88"/>
  </r>
  <r>
    <s v="недвижимое"/>
    <s v="используемое"/>
    <s v="используемое"/>
    <s v="4163348800081"/>
    <x v="13"/>
    <x v="88"/>
  </r>
  <r>
    <s v="недвижимое"/>
    <s v="используемое"/>
    <s v="используемое"/>
    <s v="4160641200021"/>
    <x v="2"/>
    <x v="51"/>
  </r>
  <r>
    <s v="недвижимое"/>
    <m/>
    <m/>
    <s v="4162516300081"/>
    <x v="12"/>
    <x v="89"/>
  </r>
  <r>
    <s v="недвижимое"/>
    <m/>
    <m/>
    <s v="4163915400001"/>
    <x v="3"/>
    <x v="90"/>
  </r>
  <r>
    <s v="недвижимое"/>
    <s v="используемое"/>
    <s v="используемое"/>
    <s v="4160310200061"/>
    <x v="1"/>
    <x v="1"/>
  </r>
  <r>
    <s v="недвижимое"/>
    <m/>
    <m/>
    <s v="4164841800051"/>
    <x v="0"/>
    <x v="21"/>
  </r>
  <r>
    <s v="недвижимое"/>
    <m/>
    <m/>
    <s v="4164841800051"/>
    <x v="0"/>
    <x v="21"/>
  </r>
  <r>
    <s v="недвижимое"/>
    <m/>
    <m/>
    <s v="4164841800051"/>
    <x v="0"/>
    <x v="21"/>
  </r>
  <r>
    <s v="недвижимое"/>
    <s v="используемое"/>
    <s v="используемое"/>
    <s v="4163343600011"/>
    <x v="13"/>
    <x v="91"/>
  </r>
  <r>
    <s v="недвижимое"/>
    <s v="используемое"/>
    <s v="используемое"/>
    <s v="4163343600011"/>
    <x v="13"/>
    <x v="91"/>
  </r>
  <r>
    <s v="недвижимое"/>
    <m/>
    <m/>
    <s v="4161217500011"/>
    <x v="10"/>
    <x v="92"/>
  </r>
  <r>
    <s v="недвижимое"/>
    <s v="используемое"/>
    <s v="используемое"/>
    <s v="4161242000061"/>
    <x v="10"/>
    <x v="93"/>
  </r>
  <r>
    <s v="недвижимое"/>
    <s v="используемое"/>
    <s v="используемое"/>
    <s v="4161242000061"/>
    <x v="10"/>
    <x v="93"/>
  </r>
  <r>
    <s v="недвижимое"/>
    <s v="используемое"/>
    <s v="используемое"/>
    <s v="4161242000061"/>
    <x v="10"/>
    <x v="93"/>
  </r>
  <r>
    <s v="недвижимое"/>
    <s v="используемое"/>
    <s v="используемое"/>
    <s v="4161242000061"/>
    <x v="10"/>
    <x v="93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4810500051"/>
    <x v="0"/>
    <x v="23"/>
  </r>
  <r>
    <s v="недвижимое"/>
    <m/>
    <m/>
    <s v="4164810500051"/>
    <x v="0"/>
    <x v="23"/>
  </r>
  <r>
    <s v="недвижимое"/>
    <m/>
    <m/>
    <s v="4164810500051"/>
    <x v="0"/>
    <x v="23"/>
  </r>
  <r>
    <s v="недвижимое"/>
    <s v="используемое"/>
    <s v="используемое"/>
    <s v="4164810500051"/>
    <x v="0"/>
    <x v="23"/>
  </r>
  <r>
    <s v="недвижимое"/>
    <m/>
    <m/>
    <s v="4160948000061"/>
    <x v="9"/>
    <x v="94"/>
  </r>
  <r>
    <s v="недвижимое"/>
    <m/>
    <m/>
    <s v="4164240400071"/>
    <x v="14"/>
    <x v="95"/>
  </r>
  <r>
    <s v="недвижимое"/>
    <m/>
    <m/>
    <s v="4164240400071"/>
    <x v="14"/>
    <x v="95"/>
  </r>
  <r>
    <s v="недвижимое"/>
    <m/>
    <m/>
    <s v="4161549200021"/>
    <x v="6"/>
    <x v="96"/>
  </r>
  <r>
    <s v="недвижимое"/>
    <m/>
    <m/>
    <s v="4160945000071"/>
    <x v="9"/>
    <x v="15"/>
  </r>
  <r>
    <s v="недвижимое"/>
    <m/>
    <m/>
    <s v="4160945000071"/>
    <x v="9"/>
    <x v="15"/>
  </r>
  <r>
    <s v="недвижимое"/>
    <m/>
    <m/>
    <s v="4160945000071"/>
    <x v="9"/>
    <x v="15"/>
  </r>
  <r>
    <s v="недвижимое"/>
    <s v="используемое"/>
    <s v="используемое"/>
    <s v="4160900000031"/>
    <x v="9"/>
    <x v="27"/>
  </r>
  <r>
    <s v="недвижимое"/>
    <m/>
    <m/>
    <s v="4162142000091"/>
    <x v="7"/>
    <x v="97"/>
  </r>
  <r>
    <s v="недвижимое"/>
    <m/>
    <m/>
    <s v="4162500000021"/>
    <x v="12"/>
    <x v="59"/>
  </r>
  <r>
    <s v="недвижимое"/>
    <s v="используемое"/>
    <s v="используемое"/>
    <s v="4161546000091"/>
    <x v="6"/>
    <x v="98"/>
  </r>
  <r>
    <s v="недвижимое"/>
    <s v="используемое"/>
    <s v="используемое"/>
    <s v="4161546000091"/>
    <x v="6"/>
    <x v="98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m/>
    <m/>
    <s v="4160315500051"/>
    <x v="1"/>
    <x v="82"/>
  </r>
  <r>
    <s v="недвижимое"/>
    <m/>
    <m/>
    <s v="4163000000031"/>
    <x v="8"/>
    <x v="62"/>
  </r>
  <r>
    <s v="недвижимое"/>
    <m/>
    <m/>
    <s v="4163000000031"/>
    <x v="8"/>
    <x v="62"/>
  </r>
  <r>
    <s v="недвижимое"/>
    <m/>
    <m/>
    <s v="4163000000031"/>
    <x v="8"/>
    <x v="62"/>
  </r>
  <r>
    <s v="недвижимое"/>
    <m/>
    <m/>
    <s v="4160947100071"/>
    <x v="9"/>
    <x v="13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240200011"/>
    <x v="10"/>
    <x v="32"/>
  </r>
  <r>
    <s v="недвижимое"/>
    <m/>
    <m/>
    <s v="4161242400091"/>
    <x v="10"/>
    <x v="33"/>
  </r>
  <r>
    <s v="недвижимое"/>
    <m/>
    <m/>
    <s v="4161815600031"/>
    <x v="5"/>
    <x v="99"/>
  </r>
  <r>
    <s v="недвижимое"/>
    <m/>
    <m/>
    <s v="4163310100041"/>
    <x v="13"/>
    <x v="68"/>
  </r>
  <r>
    <s v="недвижимое"/>
    <m/>
    <m/>
    <s v="4163340800071"/>
    <x v="13"/>
    <x v="69"/>
  </r>
  <r>
    <s v="недвижимое"/>
    <m/>
    <m/>
    <s v="4160346000061"/>
    <x v="1"/>
    <x v="100"/>
  </r>
  <r>
    <s v="недвижимое"/>
    <s v="используемое"/>
    <s v="используемое"/>
    <s v="4164547200001"/>
    <x v="15"/>
    <x v="70"/>
  </r>
  <r>
    <s v="недвижимое"/>
    <s v="используемое"/>
    <s v="используемое"/>
    <s v="4160910100061"/>
    <x v="9"/>
    <x v="101"/>
  </r>
  <r>
    <s v="недвижимое"/>
    <m/>
    <m/>
    <s v="4160910100061"/>
    <x v="9"/>
    <x v="101"/>
  </r>
  <r>
    <s v="недвижимое"/>
    <m/>
    <m/>
    <s v="4160643000001"/>
    <x v="2"/>
    <x v="83"/>
  </r>
  <r>
    <s v="недвижимое"/>
    <m/>
    <m/>
    <s v="4164543200051"/>
    <x v="15"/>
    <x v="102"/>
  </r>
  <r>
    <s v="недвижимое"/>
    <m/>
    <m/>
    <s v="4164543200051"/>
    <x v="15"/>
    <x v="102"/>
  </r>
  <r>
    <s v="недвижимое"/>
    <m/>
    <m/>
    <s v="4162516000061"/>
    <x v="12"/>
    <x v="103"/>
  </r>
  <r>
    <s v="недвижимое"/>
    <s v="используемое"/>
    <s v="используемое"/>
    <s v="4162516000061"/>
    <x v="12"/>
    <x v="103"/>
  </r>
  <r>
    <s v="недвижимое"/>
    <s v="используемое"/>
    <s v="используемое"/>
    <s v="4160640400001"/>
    <x v="2"/>
    <x v="104"/>
  </r>
  <r>
    <s v="недвижимое"/>
    <m/>
    <m/>
    <s v="4161841600041"/>
    <x v="5"/>
    <x v="105"/>
  </r>
  <r>
    <s v="недвижимое"/>
    <s v="используемое"/>
    <s v="используемое"/>
    <s v="4164810100061"/>
    <x v="0"/>
    <x v="106"/>
  </r>
  <r>
    <s v="недвижимое"/>
    <m/>
    <m/>
    <s v="4161511400011"/>
    <x v="6"/>
    <x v="74"/>
  </r>
  <r>
    <s v="недвижимое"/>
    <m/>
    <m/>
    <s v="4161511400011"/>
    <x v="6"/>
    <x v="74"/>
  </r>
  <r>
    <s v="недвижимое"/>
    <m/>
    <m/>
    <s v="4161510800021"/>
    <x v="6"/>
    <x v="75"/>
  </r>
  <r>
    <s v="недвижимое"/>
    <s v="используемое"/>
    <s v="используемое"/>
    <s v="4164243600001"/>
    <x v="14"/>
    <x v="107"/>
  </r>
  <r>
    <s v="недвижимое"/>
    <s v="используемое"/>
    <s v="используемое"/>
    <s v="4164243600001"/>
    <x v="14"/>
    <x v="107"/>
  </r>
  <r>
    <s v="недвижимое"/>
    <m/>
    <m/>
    <s v="4164240800061"/>
    <x v="14"/>
    <x v="10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600000001"/>
    <x v="4"/>
    <x v="110"/>
  </r>
  <r>
    <s v="недвижимое"/>
    <s v="используемое"/>
    <s v="используемое"/>
    <s v="4163600000001"/>
    <x v="4"/>
    <x v="110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816900011"/>
    <x v="5"/>
    <x v="111"/>
  </r>
  <r>
    <s v="недвижимое"/>
    <m/>
    <m/>
    <s v="4163943600091"/>
    <x v="3"/>
    <x v="3"/>
  </r>
  <r>
    <s v="недвижимое"/>
    <m/>
    <m/>
    <s v="4161515800041"/>
    <x v="6"/>
    <x v="112"/>
  </r>
  <r>
    <s v="недвижимое"/>
    <m/>
    <m/>
    <s v="4162740400021"/>
    <x v="17"/>
    <x v="113"/>
  </r>
  <r>
    <s v="недвижимое"/>
    <m/>
    <m/>
    <s v="4162740400021"/>
    <x v="17"/>
    <x v="113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m/>
    <m/>
    <m/>
    <s v="4161200000051"/>
    <x v="10"/>
    <x v="16"/>
  </r>
  <r>
    <m/>
    <m/>
    <m/>
    <s v="4162515800081"/>
    <x v="12"/>
    <x v="114"/>
  </r>
  <r>
    <m/>
    <m/>
    <m/>
    <s v="4161511400011"/>
    <x v="6"/>
    <x v="74"/>
  </r>
  <r>
    <m/>
    <m/>
    <m/>
    <s v="4161511400011"/>
    <x v="6"/>
    <x v="74"/>
  </r>
  <r>
    <m/>
    <m/>
    <m/>
    <s v="4161500000091"/>
    <x v="6"/>
    <x v="86"/>
  </r>
  <r>
    <m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m/>
    <m/>
    <s v="4161510100011"/>
    <x v="6"/>
    <x v="6"/>
  </r>
  <r>
    <m/>
    <m/>
    <m/>
    <s v="4160948000061"/>
    <x v="9"/>
    <x v="94"/>
  </r>
  <r>
    <m/>
    <m/>
    <s v="используемое"/>
    <s v="4163610100031"/>
    <x v="4"/>
    <x v="115"/>
  </r>
  <r>
    <m/>
    <m/>
    <m/>
    <s v="4162141200071"/>
    <x v="7"/>
    <x v="9"/>
  </r>
  <r>
    <s v="недвижимое"/>
    <m/>
    <m/>
    <s v="4160947100071"/>
    <x v="9"/>
    <x v="13"/>
  </r>
  <r>
    <s v="недвижимое"/>
    <s v="используемое"/>
    <s v="используемое"/>
    <s v="4160946800011"/>
    <x v="9"/>
    <x v="30"/>
  </r>
  <r>
    <s v="недвижимое"/>
    <m/>
    <m/>
    <s v="4160946800011"/>
    <x v="9"/>
    <x v="30"/>
  </r>
  <r>
    <s v="недвижимое"/>
    <m/>
    <m/>
    <s v="4160946800011"/>
    <x v="9"/>
    <x v="30"/>
  </r>
  <r>
    <s v="недвижимое"/>
    <m/>
    <m/>
    <s v="4160946800011"/>
    <x v="9"/>
    <x v="30"/>
  </r>
  <r>
    <s v="недвижимое"/>
    <s v="используемое"/>
    <s v="используемое"/>
    <s v="4161844400091"/>
    <x v="5"/>
    <x v="116"/>
  </r>
  <r>
    <s v="недвижимое"/>
    <s v="используемое"/>
    <s v="используемое"/>
    <s v="4161844400091"/>
    <x v="5"/>
    <x v="116"/>
  </r>
  <r>
    <s v="недвижимое"/>
    <s v="используемое"/>
    <s v="используемое"/>
    <s v="4163615400071"/>
    <x v="4"/>
    <x v="4"/>
  </r>
  <r>
    <s v="недвижимое"/>
    <s v="используемое"/>
    <s v="используемое"/>
    <s v="4160310200061"/>
    <x v="1"/>
    <x v="1"/>
  </r>
  <r>
    <s v="недвижимое"/>
    <m/>
    <m/>
    <s v="4161844800081"/>
    <x v="5"/>
    <x v="117"/>
  </r>
  <r>
    <s v="недвижимое"/>
    <m/>
    <m/>
    <s v="4161842400061"/>
    <x v="5"/>
    <x v="118"/>
  </r>
  <r>
    <s v="недвижимое"/>
    <m/>
    <m/>
    <s v="4162544000071"/>
    <x v="12"/>
    <x v="119"/>
  </r>
  <r>
    <s v="недвижимое"/>
    <m/>
    <m/>
    <s v="4164800000031"/>
    <x v="0"/>
    <x v="120"/>
  </r>
  <r>
    <m/>
    <m/>
    <s v="используемое"/>
    <s v="4162143200011"/>
    <x v="7"/>
    <x v="121"/>
  </r>
  <r>
    <m/>
    <m/>
    <m/>
    <s v="4163015700011"/>
    <x v="8"/>
    <x v="122"/>
  </r>
  <r>
    <m/>
    <m/>
    <m/>
    <s v="4160944400081"/>
    <x v="9"/>
    <x v="58"/>
  </r>
  <r>
    <m/>
    <m/>
    <m/>
    <s v="4164843000041"/>
    <x v="0"/>
    <x v="123"/>
  </r>
  <r>
    <m/>
    <m/>
    <m/>
    <s v="4162141200071"/>
    <x v="7"/>
    <x v="9"/>
  </r>
  <r>
    <s v="недвижимое"/>
    <s v="используемое"/>
    <s v="используемое"/>
    <s v="4163042400071"/>
    <x v="8"/>
    <x v="124"/>
  </r>
  <r>
    <s v="недвижимое"/>
    <m/>
    <m/>
    <s v="4163043200091"/>
    <x v="8"/>
    <x v="125"/>
  </r>
  <r>
    <s v="недвижимое"/>
    <s v="используемое"/>
    <s v="используемое"/>
    <s v="4163346800051"/>
    <x v="13"/>
    <x v="126"/>
  </r>
  <r>
    <m/>
    <m/>
    <m/>
    <s v="4163346400061"/>
    <x v="13"/>
    <x v="127"/>
  </r>
  <r>
    <s v="недвижимое"/>
    <s v="используемое"/>
    <s v="используемое"/>
    <s v="4162143200011"/>
    <x v="7"/>
    <x v="121"/>
  </r>
  <r>
    <s v="недвижимое"/>
    <m/>
    <m/>
    <s v="4163043800021"/>
    <x v="8"/>
    <x v="128"/>
  </r>
  <r>
    <s v="недвижимое"/>
    <m/>
    <m/>
    <s v="4161815400091"/>
    <x v="5"/>
    <x v="129"/>
  </r>
  <r>
    <s v="недвижимое"/>
    <m/>
    <m/>
    <s v="4164800000031"/>
    <x v="0"/>
    <x v="120"/>
  </r>
  <r>
    <s v="недвижимое"/>
    <m/>
    <m/>
    <s v="4161844400091"/>
    <x v="5"/>
    <x v="116"/>
  </r>
  <r>
    <s v="недвижимое"/>
    <s v="используемое"/>
    <s v="используемое"/>
    <s v="4163344400031"/>
    <x v="13"/>
    <x v="77"/>
  </r>
  <r>
    <s v="недвижимое"/>
    <s v="используемое"/>
    <s v="используемое"/>
    <s v="4162144000011"/>
    <x v="7"/>
    <x v="42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3343600011"/>
    <x v="13"/>
    <x v="91"/>
  </r>
  <r>
    <s v="недвижимое"/>
    <s v="используемое"/>
    <s v="используемое"/>
    <s v="4161242000061"/>
    <x v="10"/>
    <x v="93"/>
  </r>
  <r>
    <s v="недвижимое"/>
    <m/>
    <m/>
    <s v="4160948000061"/>
    <x v="9"/>
    <x v="94"/>
  </r>
  <r>
    <s v="недвижимое"/>
    <m/>
    <m/>
    <s v="4164240400071"/>
    <x v="14"/>
    <x v="95"/>
  </r>
  <r>
    <s v="недвижимое"/>
    <s v="используемое"/>
    <s v="используемое"/>
    <s v="4161844800081"/>
    <x v="5"/>
    <x v="117"/>
  </r>
  <r>
    <s v="недвижимое"/>
    <m/>
    <m/>
    <s v="4164242000001"/>
    <x v="14"/>
    <x v="130"/>
  </r>
  <r>
    <s v="недвижимое"/>
    <m/>
    <m/>
    <s v="4161842400061"/>
    <x v="5"/>
    <x v="118"/>
  </r>
  <r>
    <s v="недвижимое"/>
    <s v="используемое"/>
    <s v="используемое"/>
    <s v="4162544000071"/>
    <x v="12"/>
    <x v="119"/>
  </r>
  <r>
    <s v="недвижимое"/>
    <m/>
    <m/>
    <s v="4163616300061"/>
    <x v="4"/>
    <x v="39"/>
  </r>
  <r>
    <m/>
    <m/>
    <m/>
    <s v="4162141200071"/>
    <x v="7"/>
    <x v="9"/>
  </r>
  <r>
    <s v="недвижимое"/>
    <m/>
    <m/>
    <s v="4163042000081"/>
    <x v="8"/>
    <x v="131"/>
  </r>
  <r>
    <s v="недвижимое"/>
    <m/>
    <m/>
    <s v="4161810100051"/>
    <x v="5"/>
    <x v="5"/>
  </r>
  <r>
    <m/>
    <m/>
    <m/>
    <s v="4160948000061"/>
    <x v="9"/>
    <x v="94"/>
  </r>
  <r>
    <m/>
    <m/>
    <s v="используемое"/>
    <s v="4162141200071"/>
    <x v="7"/>
    <x v="9"/>
  </r>
  <r>
    <s v="недвижимое"/>
    <s v="используемое"/>
    <s v="используемое"/>
    <s v="4164800000031"/>
    <x v="0"/>
    <x v="120"/>
  </r>
  <r>
    <s v="недвижимое"/>
    <s v="используемое"/>
    <s v="используемое"/>
    <s v="4161844800081"/>
    <x v="5"/>
    <x v="117"/>
  </r>
  <r>
    <s v="недвижимое"/>
    <s v="используемое"/>
    <s v="используемое"/>
    <s v="4160947100071"/>
    <x v="9"/>
    <x v="13"/>
  </r>
  <r>
    <s v="недвижимое"/>
    <s v="используемое"/>
    <s v="используемое"/>
    <s v="4161842400061"/>
    <x v="5"/>
    <x v="118"/>
  </r>
  <r>
    <s v="недвижимое"/>
    <s v="используемое"/>
    <s v="используемое"/>
    <s v="4162144400001"/>
    <x v="7"/>
    <x v="132"/>
  </r>
  <r>
    <m/>
    <m/>
    <s v="используемое"/>
    <s v="4162143200011"/>
    <x v="7"/>
    <x v="121"/>
  </r>
  <r>
    <m/>
    <m/>
    <m/>
    <s v="4162144800041"/>
    <x v="7"/>
    <x v="5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3942800071"/>
    <x v="3"/>
    <x v="8"/>
  </r>
  <r>
    <m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946200081"/>
    <x v="9"/>
    <x v="87"/>
  </r>
  <r>
    <s v="недвижимое"/>
    <m/>
    <m/>
    <s v="4163941200071"/>
    <x v="3"/>
    <x v="133"/>
  </r>
  <r>
    <s v="недвижимое"/>
    <m/>
    <m/>
    <s v="4163944000011"/>
    <x v="3"/>
    <x v="10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1810100051"/>
    <x v="5"/>
    <x v="5"/>
  </r>
  <r>
    <m/>
    <m/>
    <m/>
    <s v="4160947100071"/>
    <x v="9"/>
    <x v="13"/>
  </r>
  <r>
    <s v="недвижимое"/>
    <m/>
    <m/>
    <s v="4163610100031"/>
    <x v="4"/>
    <x v="115"/>
  </r>
  <r>
    <m/>
    <m/>
    <s v="используемое"/>
    <s v="4162141200071"/>
    <x v="7"/>
    <x v="9"/>
  </r>
  <r>
    <m/>
    <m/>
    <m/>
    <s v="4160947100071"/>
    <x v="9"/>
    <x v="13"/>
  </r>
  <r>
    <m/>
    <m/>
    <s v="используемое"/>
    <s v="4162141200071"/>
    <x v="7"/>
    <x v="9"/>
  </r>
  <r>
    <s v="недвижимое"/>
    <s v="используемое"/>
    <s v="используемое"/>
    <s v="4163941600061"/>
    <x v="3"/>
    <x v="134"/>
  </r>
  <r>
    <s v="недвижимое"/>
    <s v="используемое"/>
    <s v="используемое"/>
    <s v="4161810100051"/>
    <x v="5"/>
    <x v="5"/>
  </r>
  <r>
    <m/>
    <m/>
    <m/>
    <s v="4162141200071"/>
    <x v="7"/>
    <x v="9"/>
  </r>
  <r>
    <m/>
    <m/>
    <m/>
    <s v="4162141200071"/>
    <x v="7"/>
    <x v="9"/>
  </r>
  <r>
    <s v="недвижимое"/>
    <m/>
    <m/>
    <s v="4162742000061"/>
    <x v="17"/>
    <x v="135"/>
  </r>
  <r>
    <s v="недвижимое"/>
    <s v="используемое"/>
    <s v="используемое"/>
    <s v="4161817600061"/>
    <x v="5"/>
    <x v="12"/>
  </r>
  <r>
    <m/>
    <m/>
    <m/>
    <s v="4164844400031"/>
    <x v="0"/>
    <x v="0"/>
  </r>
  <r>
    <m/>
    <m/>
    <m/>
    <s v="4164810800071"/>
    <x v="0"/>
    <x v="39"/>
  </r>
  <r>
    <s v="недвижимое"/>
    <s v="используемое"/>
    <s v="используемое"/>
    <s v="4161810100051"/>
    <x v="5"/>
    <x v="5"/>
  </r>
  <r>
    <s v="недвижимое"/>
    <m/>
    <m/>
    <s v="4164242400091"/>
    <x v="14"/>
    <x v="79"/>
  </r>
  <r>
    <s v="недвижимое"/>
    <s v="используемое"/>
    <s v="используемое"/>
    <s v="4164242400091"/>
    <x v="14"/>
    <x v="79"/>
  </r>
  <r>
    <s v="недвижимое"/>
    <s v="используемое"/>
    <s v="используемое"/>
    <s v="4164242400091"/>
    <x v="14"/>
    <x v="79"/>
  </r>
  <r>
    <s v="недвижимое"/>
    <s v="используемое"/>
    <s v="используемое"/>
    <s v="4160310200061"/>
    <x v="1"/>
    <x v="1"/>
  </r>
  <r>
    <s v="недвижимое"/>
    <m/>
    <m/>
    <s v="4163043600081"/>
    <x v="8"/>
    <x v="136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1810100051"/>
    <x v="5"/>
    <x v="5"/>
  </r>
  <r>
    <m/>
    <m/>
    <m/>
    <s v="4160948000061"/>
    <x v="9"/>
    <x v="94"/>
  </r>
  <r>
    <m/>
    <m/>
    <m/>
    <s v="4160944400081"/>
    <x v="9"/>
    <x v="58"/>
  </r>
  <r>
    <m/>
    <m/>
    <m/>
    <s v="4162141200071"/>
    <x v="7"/>
    <x v="9"/>
  </r>
  <r>
    <m/>
    <m/>
    <s v="используемое"/>
    <s v="4163600000001"/>
    <x v="4"/>
    <x v="110"/>
  </r>
  <r>
    <s v="недвижимое"/>
    <m/>
    <m/>
    <s v="4163043200091"/>
    <x v="8"/>
    <x v="125"/>
  </r>
  <r>
    <s v="недвижимое"/>
    <m/>
    <m/>
    <s v="4160944400081"/>
    <x v="9"/>
    <x v="58"/>
  </r>
  <r>
    <s v="недвижимое"/>
    <m/>
    <m/>
    <s v="4163346400061"/>
    <x v="13"/>
    <x v="127"/>
  </r>
  <r>
    <s v="недвижимое"/>
    <s v="используемое"/>
    <s v="используемое"/>
    <s v="4164843000041"/>
    <x v="0"/>
    <x v="123"/>
  </r>
  <r>
    <s v="недвижимое"/>
    <s v="используемое"/>
    <s v="используемое"/>
    <s v="4160640400001"/>
    <x v="2"/>
    <x v="104"/>
  </r>
  <r>
    <s v="недвижимое"/>
    <m/>
    <m/>
    <s v="4161844400091"/>
    <x v="5"/>
    <x v="116"/>
  </r>
  <r>
    <s v="недвижимое"/>
    <m/>
    <m/>
    <s v="4161844400091"/>
    <x v="5"/>
    <x v="116"/>
  </r>
  <r>
    <s v="недвижимое"/>
    <s v="используемое"/>
    <s v="используемое"/>
    <s v="4161844400091"/>
    <x v="5"/>
    <x v="116"/>
  </r>
  <r>
    <s v="недвижимое"/>
    <s v="используемое"/>
    <s v="используемое"/>
    <s v="4161844400091"/>
    <x v="5"/>
    <x v="116"/>
  </r>
  <r>
    <s v="недвижимое"/>
    <s v="используемое"/>
    <s v="используемое"/>
    <s v="4161844400091"/>
    <x v="5"/>
    <x v="116"/>
  </r>
  <r>
    <s v="недвижимое"/>
    <m/>
    <m/>
    <s v="4162742000061"/>
    <x v="17"/>
    <x v="135"/>
  </r>
  <r>
    <s v="недвижимое"/>
    <m/>
    <m/>
    <s v="4160310200061"/>
    <x v="1"/>
    <x v="1"/>
  </r>
  <r>
    <s v="недвижимое"/>
    <s v="используемое"/>
    <s v="используемое"/>
    <s v="4161846100061"/>
    <x v="5"/>
    <x v="137"/>
  </r>
  <r>
    <s v="недвижимое"/>
    <s v="используемое"/>
    <s v="используемое"/>
    <s v="4160947100071"/>
    <x v="9"/>
    <x v="13"/>
  </r>
  <r>
    <s v="недвижимое"/>
    <m/>
    <m/>
    <s v="4161842400061"/>
    <x v="5"/>
    <x v="118"/>
  </r>
  <r>
    <s v="недвижимое"/>
    <s v="используемое"/>
    <s v="используемое"/>
    <s v="4162141200071"/>
    <x v="7"/>
    <x v="9"/>
  </r>
  <r>
    <s v="недвижимое"/>
    <s v="используемое"/>
    <s v="используемое"/>
    <s v="4162544000071"/>
    <x v="12"/>
    <x v="119"/>
  </r>
  <r>
    <s v="недвижимое"/>
    <m/>
    <m/>
    <s v="4160942700091"/>
    <x v="9"/>
    <x v="138"/>
  </r>
  <r>
    <s v="недвижимое"/>
    <m/>
    <m/>
    <s v="4160942700091"/>
    <x v="9"/>
    <x v="138"/>
  </r>
  <r>
    <s v="недвижимое"/>
    <m/>
    <m/>
    <s v="4164800000031"/>
    <x v="0"/>
    <x v="120"/>
  </r>
  <r>
    <s v="недвижимое"/>
    <s v="используемое"/>
    <s v="используемое"/>
    <s v="4161840400031"/>
    <x v="5"/>
    <x v="139"/>
  </r>
  <r>
    <m/>
    <m/>
    <s v="используемое"/>
    <s v="4162143200011"/>
    <x v="7"/>
    <x v="121"/>
  </r>
  <r>
    <m/>
    <m/>
    <m/>
    <s v="4164844300021"/>
    <x v="0"/>
    <x v="140"/>
  </r>
  <r>
    <m/>
    <m/>
    <m/>
    <s v="4160948000061"/>
    <x v="9"/>
    <x v="94"/>
  </r>
  <r>
    <m/>
    <m/>
    <m/>
    <s v="4160944400081"/>
    <x v="9"/>
    <x v="58"/>
  </r>
  <r>
    <m/>
    <m/>
    <m/>
    <s v="4164843000041"/>
    <x v="0"/>
    <x v="123"/>
  </r>
  <r>
    <m/>
    <m/>
    <m/>
    <s v="4162141200071"/>
    <x v="7"/>
    <x v="9"/>
  </r>
  <r>
    <m/>
    <m/>
    <s v="используемое"/>
    <s v="4163616300061"/>
    <x v="4"/>
    <x v="39"/>
  </r>
  <r>
    <s v="недвижимое"/>
    <m/>
    <m/>
    <s v="4163043200091"/>
    <x v="8"/>
    <x v="125"/>
  </r>
  <r>
    <s v="недвижимое"/>
    <m/>
    <m/>
    <s v="4163346400061"/>
    <x v="13"/>
    <x v="127"/>
  </r>
  <r>
    <s v="недвижимое"/>
    <m/>
    <m/>
    <s v="4163016200011"/>
    <x v="8"/>
    <x v="141"/>
  </r>
  <r>
    <s v="недвижимое"/>
    <m/>
    <m/>
    <s v="4163042800061"/>
    <x v="8"/>
    <x v="142"/>
  </r>
  <r>
    <s v="недвижимое"/>
    <s v="используемое"/>
    <s v="используемое"/>
    <s v="4162141200071"/>
    <x v="7"/>
    <x v="9"/>
  </r>
  <r>
    <s v="недвижимое"/>
    <s v="используемое"/>
    <s v="используемое"/>
    <s v="4161844400091"/>
    <x v="5"/>
    <x v="116"/>
  </r>
  <r>
    <s v="недвижимое"/>
    <m/>
    <m/>
    <s v="4161844400091"/>
    <x v="5"/>
    <x v="116"/>
  </r>
  <r>
    <s v="недвижимое"/>
    <s v="используемое"/>
    <s v="используемое"/>
    <s v="4161844400091"/>
    <x v="5"/>
    <x v="116"/>
  </r>
  <r>
    <s v="недвижимое"/>
    <m/>
    <m/>
    <s v="4161844400091"/>
    <x v="5"/>
    <x v="116"/>
  </r>
  <r>
    <s v="недвижимое"/>
    <m/>
    <m/>
    <s v="4161844400091"/>
    <x v="5"/>
    <x v="116"/>
  </r>
  <r>
    <s v="недвижимое"/>
    <m/>
    <m/>
    <s v="4162742000061"/>
    <x v="17"/>
    <x v="135"/>
  </r>
  <r>
    <s v="недвижимое"/>
    <s v="используемое"/>
    <s v="используемое"/>
    <s v="4160944400081"/>
    <x v="9"/>
    <x v="58"/>
  </r>
  <r>
    <s v="недвижимое"/>
    <s v="используемое"/>
    <s v="используемое"/>
    <s v="4160944400081"/>
    <x v="9"/>
    <x v="58"/>
  </r>
  <r>
    <s v="недвижимое"/>
    <s v="используемое"/>
    <s v="используемое"/>
    <s v="4160944400081"/>
    <x v="9"/>
    <x v="58"/>
  </r>
  <r>
    <s v="недвижимое"/>
    <s v="используемое"/>
    <s v="используемое"/>
    <s v="4161844800081"/>
    <x v="5"/>
    <x v="117"/>
  </r>
  <r>
    <s v="недвижимое"/>
    <m/>
    <m/>
    <s v="4160947100071"/>
    <x v="9"/>
    <x v="13"/>
  </r>
  <r>
    <s v="недвижимое"/>
    <m/>
    <m/>
    <s v="4161842400061"/>
    <x v="5"/>
    <x v="118"/>
  </r>
  <r>
    <s v="недвижимое"/>
    <s v="используемое"/>
    <s v="используемое"/>
    <s v="4162544000071"/>
    <x v="12"/>
    <x v="119"/>
  </r>
  <r>
    <s v="недвижимое"/>
    <m/>
    <m/>
    <s v="4164800000031"/>
    <x v="0"/>
    <x v="120"/>
  </r>
  <r>
    <s v="недвижимое"/>
    <m/>
    <m/>
    <s v="4164846400021"/>
    <x v="0"/>
    <x v="49"/>
  </r>
  <r>
    <m/>
    <m/>
    <s v="используемое"/>
    <s v="4162143200011"/>
    <x v="7"/>
    <x v="121"/>
  </r>
  <r>
    <s v="недвижимое"/>
    <s v="используемое"/>
    <s v="используемое"/>
    <s v="4160946100001"/>
    <x v="9"/>
    <x v="143"/>
  </r>
  <r>
    <s v="недвижимое"/>
    <s v="используемое"/>
    <s v="используемое"/>
    <s v="4160946100001"/>
    <x v="9"/>
    <x v="143"/>
  </r>
  <r>
    <m/>
    <m/>
    <m/>
    <s v="4162141200071"/>
    <x v="7"/>
    <x v="9"/>
  </r>
  <r>
    <s v="недвижимое"/>
    <m/>
    <m/>
    <s v="4160946200081"/>
    <x v="9"/>
    <x v="87"/>
  </r>
  <r>
    <s v="недвижимое"/>
    <m/>
    <m/>
    <s v="4160310200061"/>
    <x v="1"/>
    <x v="1"/>
  </r>
  <r>
    <s v="недвижимое"/>
    <s v="используемое"/>
    <s v="используемое"/>
    <s v="4161844800081"/>
    <x v="5"/>
    <x v="117"/>
  </r>
  <r>
    <s v="недвижимое"/>
    <s v="используемое"/>
    <s v="используемое"/>
    <s v="4160947100071"/>
    <x v="9"/>
    <x v="13"/>
  </r>
  <r>
    <s v="недвижимое"/>
    <m/>
    <m/>
    <s v="4161842400061"/>
    <x v="5"/>
    <x v="118"/>
  </r>
  <r>
    <s v="недвижимое"/>
    <m/>
    <m/>
    <s v="4163615400071"/>
    <x v="4"/>
    <x v="4"/>
  </r>
  <r>
    <s v="недвижимое"/>
    <s v="используемое"/>
    <s v="используемое"/>
    <s v="4160300000061"/>
    <x v="1"/>
    <x v="52"/>
  </r>
  <r>
    <s v="недвижимое"/>
    <s v="используемое"/>
    <s v="используемое"/>
    <s v="4160300000061"/>
    <x v="1"/>
    <x v="52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1841800091"/>
    <x v="5"/>
    <x v="144"/>
  </r>
  <r>
    <s v="недвижимое"/>
    <m/>
    <m/>
    <s v="4161841800091"/>
    <x v="5"/>
    <x v="144"/>
  </r>
  <r>
    <s v="недвижимое"/>
    <s v="используемое"/>
    <s v="используемое"/>
    <s v="4160300000061"/>
    <x v="1"/>
    <x v="52"/>
  </r>
  <r>
    <m/>
    <m/>
    <m/>
    <s v="4160948000061"/>
    <x v="9"/>
    <x v="94"/>
  </r>
  <r>
    <m/>
    <m/>
    <m/>
    <s v="4162141200071"/>
    <x v="7"/>
    <x v="9"/>
  </r>
  <r>
    <s v="недвижимое"/>
    <s v="используемое"/>
    <s v="используемое"/>
    <s v="4164800000031"/>
    <x v="0"/>
    <x v="120"/>
  </r>
  <r>
    <s v="недвижимое"/>
    <m/>
    <m/>
    <s v="4161844400091"/>
    <x v="5"/>
    <x v="116"/>
  </r>
  <r>
    <s v="недвижимое"/>
    <s v="используемое"/>
    <s v="используемое"/>
    <s v="4161846100061"/>
    <x v="5"/>
    <x v="137"/>
  </r>
  <r>
    <s v="недвижимое"/>
    <s v="используемое"/>
    <s v="используемое"/>
    <s v="4161844800081"/>
    <x v="5"/>
    <x v="117"/>
  </r>
  <r>
    <s v="недвижимое"/>
    <s v="используемое"/>
    <s v="используемое"/>
    <s v="4160947100071"/>
    <x v="9"/>
    <x v="13"/>
  </r>
  <r>
    <s v="недвижимое"/>
    <s v="используемое"/>
    <s v="используемое"/>
    <s v="4161842400061"/>
    <x v="5"/>
    <x v="118"/>
  </r>
  <r>
    <s v="недвижимое"/>
    <m/>
    <m/>
    <s v="4162544000071"/>
    <x v="12"/>
    <x v="119"/>
  </r>
  <r>
    <s v="недвижимое"/>
    <s v="используемое"/>
    <s v="используемое"/>
    <s v="4161840400031"/>
    <x v="5"/>
    <x v="139"/>
  </r>
  <r>
    <m/>
    <m/>
    <s v="используемое"/>
    <s v="4162143200011"/>
    <x v="7"/>
    <x v="121"/>
  </r>
  <r>
    <m/>
    <m/>
    <m/>
    <s v="4162141200071"/>
    <x v="7"/>
    <x v="9"/>
  </r>
  <r>
    <s v="недвижимое"/>
    <m/>
    <m/>
    <s v="4160640800021"/>
    <x v="2"/>
    <x v="145"/>
  </r>
  <r>
    <s v="недвижимое"/>
    <s v="используемое"/>
    <s v="используемое"/>
    <s v="4160310200061"/>
    <x v="1"/>
    <x v="1"/>
  </r>
  <r>
    <s v="недвижимое"/>
    <m/>
    <m/>
    <s v="4162140400051"/>
    <x v="7"/>
    <x v="146"/>
  </r>
  <r>
    <m/>
    <m/>
    <s v="используемое"/>
    <s v="4162141200071"/>
    <x v="7"/>
    <x v="9"/>
  </r>
  <r>
    <m/>
    <m/>
    <m/>
    <s v="4162141200071"/>
    <x v="7"/>
    <x v="9"/>
  </r>
  <r>
    <s v="недвижимое"/>
    <m/>
    <m/>
    <s v="4164816500031"/>
    <x v="0"/>
    <x v="22"/>
  </r>
  <r>
    <s v="недвижимое"/>
    <s v="используемое"/>
    <s v="используемое"/>
    <s v="4161844800081"/>
    <x v="5"/>
    <x v="117"/>
  </r>
  <r>
    <s v="недвижимое"/>
    <m/>
    <m/>
    <s v="4160947100071"/>
    <x v="9"/>
    <x v="13"/>
  </r>
  <r>
    <s v="недвижимое"/>
    <m/>
    <m/>
    <s v="4162741000051"/>
    <x v="17"/>
    <x v="147"/>
  </r>
  <r>
    <m/>
    <m/>
    <s v="используемое"/>
    <s v="4162141200071"/>
    <x v="7"/>
    <x v="9"/>
  </r>
  <r>
    <m/>
    <m/>
    <m/>
    <s v="4162141200071"/>
    <x v="7"/>
    <x v="9"/>
  </r>
  <r>
    <s v="недвижимое"/>
    <m/>
    <m/>
    <s v="4163615400071"/>
    <x v="4"/>
    <x v="4"/>
  </r>
  <r>
    <s v="недвижимое"/>
    <m/>
    <m/>
    <s v="4160310200061"/>
    <x v="1"/>
    <x v="1"/>
  </r>
  <r>
    <s v="недвижимое"/>
    <m/>
    <m/>
    <s v="4161844800081"/>
    <x v="5"/>
    <x v="117"/>
  </r>
  <r>
    <m/>
    <m/>
    <m/>
    <s v="4162141200071"/>
    <x v="7"/>
    <x v="9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844800081"/>
    <x v="5"/>
    <x v="117"/>
  </r>
  <r>
    <s v="недвижимое"/>
    <m/>
    <m/>
    <s v="4160947100071"/>
    <x v="9"/>
    <x v="13"/>
  </r>
  <r>
    <s v="недвижимое"/>
    <s v="используемое"/>
    <s v="используемое"/>
    <s v="4161810500041"/>
    <x v="5"/>
    <x v="148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815600031"/>
    <x v="5"/>
    <x v="99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m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m/>
    <m/>
    <s v="используемое"/>
    <s v="4162144800041"/>
    <x v="7"/>
    <x v="56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3042400071"/>
    <x v="8"/>
    <x v="124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0642000041"/>
    <x v="2"/>
    <x v="2"/>
  </r>
  <r>
    <s v="недвижимое"/>
    <s v="используемое"/>
    <s v="используемое"/>
    <s v="4161810100051"/>
    <x v="5"/>
    <x v="5"/>
  </r>
  <r>
    <m/>
    <m/>
    <s v="используемое"/>
    <s v="4160946200081"/>
    <x v="9"/>
    <x v="87"/>
  </r>
  <r>
    <s v="недвижимое"/>
    <m/>
    <m/>
    <s v="4162110200041"/>
    <x v="7"/>
    <x v="65"/>
  </r>
  <r>
    <s v="недвижимое"/>
    <s v="используемое"/>
    <s v="используемое"/>
    <s v="4162715400081"/>
    <x v="17"/>
    <x v="14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2110200041"/>
    <x v="7"/>
    <x v="65"/>
  </r>
  <r>
    <s v="недвижимое"/>
    <s v="используемое"/>
    <s v="используемое"/>
    <s v="4162715400081"/>
    <x v="17"/>
    <x v="149"/>
  </r>
  <r>
    <s v="недвижимое"/>
    <m/>
    <m/>
    <s v="4163043600081"/>
    <x v="8"/>
    <x v="136"/>
  </r>
  <r>
    <s v="недвижимое"/>
    <m/>
    <m/>
    <s v="4163315400031"/>
    <x v="13"/>
    <x v="150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1841800091"/>
    <x v="5"/>
    <x v="144"/>
  </r>
  <r>
    <s v="недвижимое"/>
    <s v="используемое"/>
    <s v="используемое"/>
    <s v="4161841800091"/>
    <x v="5"/>
    <x v="144"/>
  </r>
  <r>
    <s v="недвижимое"/>
    <s v="используемое"/>
    <s v="используемое"/>
    <s v="4161841800091"/>
    <x v="5"/>
    <x v="144"/>
  </r>
  <r>
    <s v="недвижимое"/>
    <s v="используемое"/>
    <s v="используемое"/>
    <s v="4161810500041"/>
    <x v="5"/>
    <x v="148"/>
  </r>
  <r>
    <s v="недвижимое"/>
    <m/>
    <m/>
    <s v="4162110200041"/>
    <x v="7"/>
    <x v="65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s v="недвижимое"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s v="недвижимое"/>
    <m/>
    <m/>
    <s v="4162140400051"/>
    <x v="7"/>
    <x v="146"/>
  </r>
  <r>
    <s v="недвижимое"/>
    <m/>
    <m/>
    <s v="4160940300071"/>
    <x v="9"/>
    <x v="14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3942800071"/>
    <x v="3"/>
    <x v="8"/>
  </r>
  <r>
    <m/>
    <m/>
    <m/>
    <s v="4162141200071"/>
    <x v="7"/>
    <x v="9"/>
  </r>
  <r>
    <s v="недвижимое"/>
    <s v="используемое"/>
    <s v="используемое"/>
    <s v="4162141200071"/>
    <x v="7"/>
    <x v="9"/>
  </r>
  <r>
    <s v="недвижимое"/>
    <m/>
    <m/>
    <s v="4164815400001"/>
    <x v="0"/>
    <x v="41"/>
  </r>
  <r>
    <s v="недвижимое"/>
    <s v="используемое"/>
    <s v="используемое"/>
    <s v="4163941600061"/>
    <x v="3"/>
    <x v="134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946200081"/>
    <x v="9"/>
    <x v="87"/>
  </r>
  <r>
    <s v="недвижимое"/>
    <s v="используемое"/>
    <s v="используемое"/>
    <s v="4163315400031"/>
    <x v="13"/>
    <x v="150"/>
  </r>
  <r>
    <s v="недвижимое"/>
    <m/>
    <m/>
    <s v="4162110200041"/>
    <x v="7"/>
    <x v="65"/>
  </r>
  <r>
    <s v="недвижимое"/>
    <m/>
    <m/>
    <s v="4161810100051"/>
    <x v="5"/>
    <x v="5"/>
  </r>
  <r>
    <s v="недвижимое"/>
    <m/>
    <m/>
    <s v="4160946200081"/>
    <x v="9"/>
    <x v="87"/>
  </r>
  <r>
    <s v="недвижимое"/>
    <m/>
    <m/>
    <s v="4160310200061"/>
    <x v="1"/>
    <x v="1"/>
  </r>
  <r>
    <m/>
    <m/>
    <s v="используемое"/>
    <s v="4162141200071"/>
    <x v="7"/>
    <x v="9"/>
  </r>
  <r>
    <m/>
    <m/>
    <s v="используемое"/>
    <s v="4162141200071"/>
    <x v="7"/>
    <x v="9"/>
  </r>
  <r>
    <m/>
    <m/>
    <m/>
    <s v="4162141200071"/>
    <x v="7"/>
    <x v="9"/>
  </r>
  <r>
    <s v="недвижимое"/>
    <m/>
    <m/>
    <s v="4162742000061"/>
    <x v="17"/>
    <x v="13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2741000051"/>
    <x v="17"/>
    <x v="147"/>
  </r>
  <r>
    <m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3610100031"/>
    <x v="4"/>
    <x v="115"/>
  </r>
  <r>
    <s v="недвижимое"/>
    <s v="используемое"/>
    <s v="используемое"/>
    <s v="4163942000091"/>
    <x v="3"/>
    <x v="151"/>
  </r>
  <r>
    <m/>
    <m/>
    <m/>
    <s v="4164846400021"/>
    <x v="0"/>
    <x v="49"/>
  </r>
  <r>
    <s v="недвижимое"/>
    <s v="используемое"/>
    <s v="используемое"/>
    <s v="4161510100011"/>
    <x v="6"/>
    <x v="6"/>
  </r>
  <r>
    <m/>
    <m/>
    <s v="используемое"/>
    <s v="4162141200071"/>
    <x v="7"/>
    <x v="9"/>
  </r>
  <r>
    <s v="недвижимое"/>
    <m/>
    <m/>
    <s v="4163610100031"/>
    <x v="4"/>
    <x v="115"/>
  </r>
  <r>
    <m/>
    <m/>
    <m/>
    <s v="4162141200071"/>
    <x v="7"/>
    <x v="9"/>
  </r>
  <r>
    <m/>
    <m/>
    <s v="используемое"/>
    <s v="4162141200071"/>
    <x v="7"/>
    <x v="9"/>
  </r>
  <r>
    <m/>
    <m/>
    <m/>
    <s v="4162141200071"/>
    <x v="7"/>
    <x v="9"/>
  </r>
  <r>
    <m/>
    <m/>
    <m/>
    <s v="4162141200071"/>
    <x v="7"/>
    <x v="9"/>
  </r>
  <r>
    <s v="недвижимое"/>
    <m/>
    <m/>
    <s v="4163944400001"/>
    <x v="3"/>
    <x v="152"/>
  </r>
  <r>
    <s v="недвижимое"/>
    <s v="используемое"/>
    <s v="используемое"/>
    <s v="4162141200071"/>
    <x v="7"/>
    <x v="9"/>
  </r>
  <r>
    <s v="недвижимое"/>
    <m/>
    <m/>
    <s v="4160946200081"/>
    <x v="9"/>
    <x v="87"/>
  </r>
  <r>
    <s v="недвижимое"/>
    <s v="используемое"/>
    <s v="используемое"/>
    <s v="4163944000011"/>
    <x v="3"/>
    <x v="10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1810100051"/>
    <x v="5"/>
    <x v="5"/>
  </r>
  <r>
    <s v="недвижимое"/>
    <m/>
    <m/>
    <s v="4160310200061"/>
    <x v="1"/>
    <x v="1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3943200081"/>
    <x v="3"/>
    <x v="153"/>
  </r>
  <r>
    <m/>
    <m/>
    <m/>
    <s v="4161215400011"/>
    <x v="10"/>
    <x v="31"/>
  </r>
  <r>
    <s v="недвижимое"/>
    <m/>
    <m/>
    <s v="4164243600001"/>
    <x v="14"/>
    <x v="107"/>
  </r>
  <r>
    <s v="недвижимое"/>
    <s v="используемое"/>
    <s v="используемое"/>
    <s v="4164243600001"/>
    <x v="14"/>
    <x v="107"/>
  </r>
  <r>
    <s v="недвижимое"/>
    <m/>
    <m/>
    <s v="4162100000041"/>
    <x v="7"/>
    <x v="154"/>
  </r>
  <r>
    <s v="недвижимое"/>
    <s v="используемое"/>
    <s v="используемое"/>
    <s v="4162100000041"/>
    <x v="7"/>
    <x v="154"/>
  </r>
  <r>
    <s v="недвижимое"/>
    <m/>
    <m/>
    <s v="4164500000061"/>
    <x v="15"/>
    <x v="155"/>
  </r>
  <r>
    <s v="недвижимое"/>
    <m/>
    <m/>
    <s v="4164500000061"/>
    <x v="15"/>
    <x v="155"/>
  </r>
  <r>
    <s v="недвижимое"/>
    <s v="используемое"/>
    <s v="используемое"/>
    <s v="4164500000061"/>
    <x v="15"/>
    <x v="155"/>
  </r>
  <r>
    <s v="недвижимое"/>
    <s v="используемое"/>
    <s v="используемое"/>
    <s v="4164500000061"/>
    <x v="15"/>
    <x v="155"/>
  </r>
  <r>
    <s v="недвижимое"/>
    <m/>
    <m/>
    <s v="4164500000061"/>
    <x v="15"/>
    <x v="155"/>
  </r>
  <r>
    <s v="недвижимое"/>
    <s v="используемое"/>
    <s v="используемое"/>
    <s v="4164500000061"/>
    <x v="15"/>
    <x v="155"/>
  </r>
  <r>
    <s v="недвижимое"/>
    <m/>
    <m/>
    <s v="4164545600071"/>
    <x v="15"/>
    <x v="156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3042400071"/>
    <x v="8"/>
    <x v="124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4243600001"/>
    <x v="14"/>
    <x v="107"/>
  </r>
  <r>
    <s v="недвижимое"/>
    <m/>
    <m/>
    <s v="4161810500041"/>
    <x v="5"/>
    <x v="148"/>
  </r>
  <r>
    <s v="недвижимое"/>
    <m/>
    <m/>
    <s v="4160946100001"/>
    <x v="9"/>
    <x v="143"/>
  </r>
  <r>
    <s v="недвижимое"/>
    <s v="используемое"/>
    <s v="используемое"/>
    <s v="4160946100001"/>
    <x v="9"/>
    <x v="143"/>
  </r>
  <r>
    <s v="недвижимое"/>
    <m/>
    <m/>
    <s v="4161815600031"/>
    <x v="5"/>
    <x v="99"/>
  </r>
  <r>
    <s v="недвижимое"/>
    <m/>
    <m/>
    <s v="4161810100051"/>
    <x v="5"/>
    <x v="5"/>
  </r>
  <r>
    <s v="недвижимое"/>
    <m/>
    <m/>
    <s v="4163944400001"/>
    <x v="3"/>
    <x v="152"/>
  </r>
  <r>
    <s v="недвижимое"/>
    <m/>
    <m/>
    <s v="4162110200041"/>
    <x v="7"/>
    <x v="65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6300041"/>
    <x v="6"/>
    <x v="157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3943200081"/>
    <x v="3"/>
    <x v="153"/>
  </r>
  <r>
    <s v="недвижимое"/>
    <m/>
    <m/>
    <s v="4162415200051"/>
    <x v="11"/>
    <x v="158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510100011"/>
    <x v="6"/>
    <x v="6"/>
  </r>
  <r>
    <s v="недвижимое"/>
    <m/>
    <m/>
    <s v="4160944400081"/>
    <x v="9"/>
    <x v="58"/>
  </r>
  <r>
    <s v="недвижимое"/>
    <s v="используемое"/>
    <s v="используемое"/>
    <s v="4161510100011"/>
    <x v="6"/>
    <x v="6"/>
  </r>
  <r>
    <s v="недвижимое"/>
    <m/>
    <m/>
    <s v="4160944400081"/>
    <x v="9"/>
    <x v="58"/>
  </r>
  <r>
    <s v="недвижимое"/>
    <m/>
    <m/>
    <s v="4160944400081"/>
    <x v="9"/>
    <x v="58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m/>
    <m/>
    <m/>
    <s v="4163015400031"/>
    <x v="8"/>
    <x v="11"/>
  </r>
  <r>
    <s v="недвижимое"/>
    <s v="используемое"/>
    <s v="используемое"/>
    <s v="4163342000011"/>
    <x v="13"/>
    <x v="159"/>
  </r>
  <r>
    <s v="недвижимое"/>
    <s v="используемое"/>
    <s v="используемое"/>
    <s v="4161516300041"/>
    <x v="6"/>
    <x v="157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810100051"/>
    <x v="5"/>
    <x v="5"/>
  </r>
  <r>
    <s v="недвижимое"/>
    <s v="используемое"/>
    <s v="используемое"/>
    <s v="4163915400001"/>
    <x v="3"/>
    <x v="90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3915400001"/>
    <x v="3"/>
    <x v="90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2415200051"/>
    <x v="11"/>
    <x v="158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3640400011"/>
    <x v="4"/>
    <x v="160"/>
  </r>
  <r>
    <s v="недвижимое"/>
    <s v="используемое"/>
    <s v="используемое"/>
    <s v="4163640400011"/>
    <x v="4"/>
    <x v="160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3915400001"/>
    <x v="3"/>
    <x v="90"/>
  </r>
  <r>
    <s v="недвижимое"/>
    <m/>
    <m/>
    <s v="4163915400001"/>
    <x v="3"/>
    <x v="90"/>
  </r>
  <r>
    <s v="недвижимое"/>
    <s v="используемое"/>
    <s v="используемое"/>
    <s v="4161516300041"/>
    <x v="6"/>
    <x v="157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510100011"/>
    <x v="6"/>
    <x v="6"/>
  </r>
  <r>
    <s v="недвижимое"/>
    <m/>
    <m/>
    <s v="4163915400001"/>
    <x v="3"/>
    <x v="90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510100011"/>
    <x v="6"/>
    <x v="6"/>
  </r>
  <r>
    <s v="недвижимое"/>
    <m/>
    <m/>
    <s v="4162144400001"/>
    <x v="7"/>
    <x v="132"/>
  </r>
  <r>
    <s v="недвижимое"/>
    <s v="используемое"/>
    <s v="используемое"/>
    <s v="4162400000081"/>
    <x v="11"/>
    <x v="161"/>
  </r>
  <r>
    <s v="недвижимое"/>
    <s v="используемое"/>
    <s v="используемое"/>
    <s v="4162400000081"/>
    <x v="11"/>
    <x v="161"/>
  </r>
  <r>
    <s v="недвижимое"/>
    <m/>
    <m/>
    <s v="4162400000081"/>
    <x v="11"/>
    <x v="161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0900000031"/>
    <x v="9"/>
    <x v="27"/>
  </r>
  <r>
    <s v="недвижимое"/>
    <s v="используемое"/>
    <s v="используемое"/>
    <s v="4163941200071"/>
    <x v="3"/>
    <x v="133"/>
  </r>
  <r>
    <s v="недвижимое"/>
    <s v="используемое"/>
    <s v="используемое"/>
    <s v="4163941200071"/>
    <x v="3"/>
    <x v="133"/>
  </r>
  <r>
    <s v="недвижимое"/>
    <s v="используемое"/>
    <s v="используемое"/>
    <s v="4163941200071"/>
    <x v="3"/>
    <x v="133"/>
  </r>
  <r>
    <m/>
    <m/>
    <m/>
    <s v="4161511400011"/>
    <x v="6"/>
    <x v="74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63600000001"/>
    <x v="4"/>
    <x v="110"/>
  </r>
  <r>
    <s v="недвижимое"/>
    <s v="используемое"/>
    <s v="используемое"/>
    <s v="4160600000001"/>
    <x v="2"/>
    <x v="43"/>
  </r>
  <r>
    <m/>
    <m/>
    <s v="используемое"/>
    <s v="4161241600071"/>
    <x v="10"/>
    <x v="162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3600000001"/>
    <x v="4"/>
    <x v="110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800021"/>
    <x v="6"/>
    <x v="7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810500041"/>
    <x v="5"/>
    <x v="148"/>
  </r>
  <r>
    <s v="недвижимое"/>
    <m/>
    <m/>
    <s v="4161810500041"/>
    <x v="5"/>
    <x v="148"/>
  </r>
  <r>
    <s v="недвижимое"/>
    <m/>
    <m/>
    <s v="4161543600031"/>
    <x v="6"/>
    <x v="163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2500000021"/>
    <x v="12"/>
    <x v="59"/>
  </r>
  <r>
    <s v="недвижимое"/>
    <s v="используемое"/>
    <s v="используемое"/>
    <s v="4162500000021"/>
    <x v="12"/>
    <x v="59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m/>
    <m/>
    <m/>
    <s v="4164810800071"/>
    <x v="0"/>
    <x v="39"/>
  </r>
  <r>
    <s v="недвижимое"/>
    <m/>
    <m/>
    <s v="4160944400081"/>
    <x v="9"/>
    <x v="58"/>
  </r>
  <r>
    <m/>
    <m/>
    <m/>
    <s v="4161215500091"/>
    <x v="10"/>
    <x v="164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215800001"/>
    <x v="10"/>
    <x v="45"/>
  </r>
  <r>
    <s v="недвижимое"/>
    <m/>
    <m/>
    <s v="4161215800001"/>
    <x v="10"/>
    <x v="45"/>
  </r>
  <r>
    <s v="недвижимое"/>
    <m/>
    <m/>
    <s v="4161510100011"/>
    <x v="6"/>
    <x v="6"/>
  </r>
  <r>
    <s v="недвижимое"/>
    <s v="используемое"/>
    <s v="используемое"/>
    <s v="4163943400041"/>
    <x v="3"/>
    <x v="165"/>
  </r>
  <r>
    <s v="недвижимое"/>
    <s v="используемое"/>
    <s v="используемое"/>
    <s v="4163943400041"/>
    <x v="3"/>
    <x v="165"/>
  </r>
  <r>
    <s v="недвижимое"/>
    <m/>
    <m/>
    <s v="4163943400041"/>
    <x v="3"/>
    <x v="165"/>
  </r>
  <r>
    <s v="недвижимое"/>
    <m/>
    <m/>
    <s v="4163944400001"/>
    <x v="3"/>
    <x v="152"/>
  </r>
  <r>
    <s v="недвижимое"/>
    <m/>
    <m/>
    <s v="4162140400051"/>
    <x v="7"/>
    <x v="146"/>
  </r>
  <r>
    <m/>
    <m/>
    <m/>
    <s v="4161244800001"/>
    <x v="10"/>
    <x v="26"/>
  </r>
  <r>
    <s v="недвижимое"/>
    <m/>
    <m/>
    <s v="4161815600031"/>
    <x v="5"/>
    <x v="99"/>
  </r>
  <r>
    <s v="недвижимое"/>
    <s v="используемое"/>
    <s v="используемое"/>
    <s v="4163943400041"/>
    <x v="3"/>
    <x v="165"/>
  </r>
  <r>
    <s v="недвижимое"/>
    <m/>
    <m/>
    <s v="4161815600031"/>
    <x v="5"/>
    <x v="99"/>
  </r>
  <r>
    <s v="недвижимое"/>
    <m/>
    <m/>
    <s v="4161810100051"/>
    <x v="5"/>
    <x v="5"/>
  </r>
  <r>
    <s v="недвижимое"/>
    <s v="используемое"/>
    <s v="используемое"/>
    <s v="4163943400041"/>
    <x v="3"/>
    <x v="165"/>
  </r>
  <r>
    <m/>
    <m/>
    <m/>
    <s v="4161215500091"/>
    <x v="10"/>
    <x v="164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3943400041"/>
    <x v="3"/>
    <x v="16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3943400041"/>
    <x v="3"/>
    <x v="16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510100011"/>
    <x v="6"/>
    <x v="6"/>
  </r>
  <r>
    <s v="недвижимое"/>
    <m/>
    <m/>
    <s v="4162140400051"/>
    <x v="7"/>
    <x v="146"/>
  </r>
  <r>
    <s v="недвижимое"/>
    <m/>
    <m/>
    <s v="4161215800001"/>
    <x v="10"/>
    <x v="45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m/>
    <m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m/>
    <m/>
    <m/>
    <s v="4160910800071"/>
    <x v="9"/>
    <x v="166"/>
  </r>
  <r>
    <m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610100021"/>
    <x v="2"/>
    <x v="167"/>
  </r>
  <r>
    <s v="недвижимое"/>
    <m/>
    <m/>
    <s v="4160610100021"/>
    <x v="2"/>
    <x v="167"/>
  </r>
  <r>
    <s v="недвижимое"/>
    <s v="используемое"/>
    <s v="используемое"/>
    <s v="4161210100081"/>
    <x v="10"/>
    <x v="50"/>
  </r>
  <r>
    <s v="недвижимое"/>
    <s v="используемое"/>
    <s v="используемое"/>
    <s v="4161210100081"/>
    <x v="10"/>
    <x v="50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m/>
    <m/>
    <s v="4160910400081"/>
    <x v="9"/>
    <x v="168"/>
  </r>
  <r>
    <s v="недвижимое"/>
    <m/>
    <m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2515400091"/>
    <x v="12"/>
    <x v="169"/>
  </r>
  <r>
    <s v="недвижимое"/>
    <s v="используемое"/>
    <s v="используемое"/>
    <s v="4162515400091"/>
    <x v="12"/>
    <x v="169"/>
  </r>
  <r>
    <s v="недвижимое"/>
    <s v="используемое"/>
    <s v="используемое"/>
    <s v="4162142800071"/>
    <x v="7"/>
    <x v="170"/>
  </r>
  <r>
    <s v="недвижимое"/>
    <m/>
    <m/>
    <s v="4160343400061"/>
    <x v="1"/>
    <x v="171"/>
  </r>
  <r>
    <s v="недвижимое"/>
    <m/>
    <m/>
    <s v="4160315500051"/>
    <x v="1"/>
    <x v="82"/>
  </r>
  <r>
    <s v="недвижимое"/>
    <s v="используемое"/>
    <s v="используемое"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m/>
    <m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m/>
    <m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m/>
    <m/>
    <s v="4161244200071"/>
    <x v="10"/>
    <x v="61"/>
  </r>
  <r>
    <s v="недвижимое"/>
    <m/>
    <m/>
    <s v="4161244200071"/>
    <x v="10"/>
    <x v="61"/>
  </r>
  <r>
    <s v="недвижимое"/>
    <m/>
    <m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m/>
    <m/>
    <n v="4161244200071"/>
    <x v="10"/>
    <x v="61"/>
  </r>
  <r>
    <s v="недвижимое"/>
    <m/>
    <m/>
    <s v="4162442800001"/>
    <x v="11"/>
    <x v="172"/>
  </r>
  <r>
    <s v="недвижимое"/>
    <m/>
    <m/>
    <s v="4162442800001"/>
    <x v="11"/>
    <x v="172"/>
  </r>
  <r>
    <s v="недвижимое"/>
    <m/>
    <m/>
    <s v="4162442800001"/>
    <x v="11"/>
    <x v="172"/>
  </r>
  <r>
    <s v="недвижимое"/>
    <m/>
    <m/>
    <s v="4162442800001"/>
    <x v="11"/>
    <x v="172"/>
  </r>
  <r>
    <s v="недвижимое"/>
    <m/>
    <m/>
    <s v="4162442800001"/>
    <x v="11"/>
    <x v="172"/>
  </r>
  <r>
    <s v="недвижимое"/>
    <m/>
    <m/>
    <s v="4162442800001"/>
    <x v="11"/>
    <x v="172"/>
  </r>
  <r>
    <s v="недвижимое"/>
    <s v="используемое"/>
    <s v="используемое"/>
    <s v="4163042400071"/>
    <x v="8"/>
    <x v="124"/>
  </r>
  <r>
    <s v="недвижимое"/>
    <s v="используемое"/>
    <s v="используемое"/>
    <s v="4161846000021"/>
    <x v="5"/>
    <x v="54"/>
  </r>
  <r>
    <m/>
    <m/>
    <m/>
    <s v="4161840800021"/>
    <x v="5"/>
    <x v="173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m/>
    <m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m/>
    <m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0941800001"/>
    <x v="9"/>
    <x v="18"/>
  </r>
  <r>
    <s v="недвижимое"/>
    <s v="используемое"/>
    <s v="используемое"/>
    <s v="4160941800001"/>
    <x v="9"/>
    <x v="18"/>
  </r>
  <r>
    <s v="недвижимое"/>
    <m/>
    <m/>
    <s v="4160941800001"/>
    <x v="9"/>
    <x v="18"/>
  </r>
  <r>
    <s v="недвижимое"/>
    <m/>
    <m/>
    <s v="4160941800001"/>
    <x v="9"/>
    <x v="18"/>
  </r>
  <r>
    <s v="недвижимое"/>
    <m/>
    <m/>
    <s v="4160941800001"/>
    <x v="9"/>
    <x v="18"/>
  </r>
  <r>
    <s v="недвижимое"/>
    <s v="используемое"/>
    <s v="используемое"/>
    <s v="4160941800001"/>
    <x v="9"/>
    <x v="18"/>
  </r>
  <r>
    <s v="недвижимое"/>
    <m/>
    <m/>
    <s v="4160900000031"/>
    <x v="9"/>
    <x v="27"/>
  </r>
  <r>
    <s v="недвижимое"/>
    <s v="используемое"/>
    <s v="используемое"/>
    <s v="4162510400071"/>
    <x v="12"/>
    <x v="174"/>
  </r>
  <r>
    <s v="недвижимое"/>
    <s v="используемое"/>
    <s v="используемое"/>
    <s v="4162510400071"/>
    <x v="12"/>
    <x v="174"/>
  </r>
  <r>
    <s v="недвижимое"/>
    <m/>
    <m/>
    <s v="4160347600061"/>
    <x v="1"/>
    <x v="78"/>
  </r>
  <r>
    <s v="недвижимое"/>
    <m/>
    <m/>
    <s v="4160347600061"/>
    <x v="1"/>
    <x v="78"/>
  </r>
  <r>
    <s v="недвижимое"/>
    <m/>
    <m/>
    <s v="4161242400091"/>
    <x v="10"/>
    <x v="33"/>
  </r>
  <r>
    <s v="недвижимое"/>
    <m/>
    <m/>
    <s v="4161242400091"/>
    <x v="10"/>
    <x v="33"/>
  </r>
  <r>
    <s v="недвижимое"/>
    <m/>
    <m/>
    <s v="4161242400091"/>
    <x v="10"/>
    <x v="33"/>
  </r>
  <r>
    <s v="недвижимое"/>
    <m/>
    <m/>
    <s v="4161242400091"/>
    <x v="10"/>
    <x v="33"/>
  </r>
  <r>
    <s v="недвижимое"/>
    <s v="используемое"/>
    <s v="используемое"/>
    <s v="4161549200021"/>
    <x v="6"/>
    <x v="96"/>
  </r>
  <r>
    <s v="недвижимое"/>
    <s v="используемое"/>
    <s v="используемое"/>
    <s v="4161549200021"/>
    <x v="6"/>
    <x v="96"/>
  </r>
  <r>
    <s v="недвижимое"/>
    <m/>
    <m/>
    <s v="4161549200021"/>
    <x v="6"/>
    <x v="96"/>
  </r>
  <r>
    <s v="недвижимое"/>
    <s v="используемое"/>
    <s v="используемое"/>
    <s v="4163348800081"/>
    <x v="13"/>
    <x v="88"/>
  </r>
  <r>
    <s v="недвижимое"/>
    <m/>
    <m/>
    <s v="4163348800081"/>
    <x v="13"/>
    <x v="88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1810500041"/>
    <x v="5"/>
    <x v="148"/>
  </r>
  <r>
    <s v="недвижимое"/>
    <s v="используемое"/>
    <s v="используемое"/>
    <s v="4161810500041"/>
    <x v="5"/>
    <x v="148"/>
  </r>
  <r>
    <m/>
    <m/>
    <s v="используемое"/>
    <s v="4160641200021"/>
    <x v="2"/>
    <x v="51"/>
  </r>
  <r>
    <s v="недвижимое"/>
    <s v="используемое"/>
    <s v="используемое"/>
    <s v="4160641200021"/>
    <x v="2"/>
    <x v="51"/>
  </r>
  <r>
    <s v="недвижимое"/>
    <s v="используемое"/>
    <s v="используемое"/>
    <s v="4160641200021"/>
    <x v="2"/>
    <x v="51"/>
  </r>
  <r>
    <s v="недвижимое"/>
    <m/>
    <m/>
    <s v="4161215800001"/>
    <x v="10"/>
    <x v="45"/>
  </r>
  <r>
    <s v="недвижимое"/>
    <s v="используемое"/>
    <s v="используемое"/>
    <s v="4161845200001"/>
    <x v="5"/>
    <x v="176"/>
  </r>
  <r>
    <s v="недвижимое"/>
    <s v="используемое"/>
    <s v="используемое"/>
    <s v="4161845200001"/>
    <x v="5"/>
    <x v="176"/>
  </r>
  <r>
    <s v="недвижимое"/>
    <s v="используемое"/>
    <s v="используемое"/>
    <s v="4161845200001"/>
    <x v="5"/>
    <x v="176"/>
  </r>
  <r>
    <s v="недвижимое"/>
    <s v="используемое"/>
    <s v="используемое"/>
    <s v="4161845200001"/>
    <x v="5"/>
    <x v="176"/>
  </r>
  <r>
    <s v="недвижимое"/>
    <s v="используемое"/>
    <s v="используемое"/>
    <s v="4161845200001"/>
    <x v="5"/>
    <x v="176"/>
  </r>
  <r>
    <s v="недвижимое"/>
    <s v="используемое"/>
    <s v="используемое"/>
    <s v="4160310100091"/>
    <x v="1"/>
    <x v="177"/>
  </r>
  <r>
    <s v="недвижимое"/>
    <m/>
    <m/>
    <s v="4160300000061"/>
    <x v="1"/>
    <x v="52"/>
  </r>
  <r>
    <s v="недвижимое"/>
    <s v="используемое"/>
    <s v="используемое"/>
    <s v="4160310100091"/>
    <x v="1"/>
    <x v="177"/>
  </r>
  <r>
    <s v="недвижимое"/>
    <s v="используемое"/>
    <s v="используемое"/>
    <s v="4160310100091"/>
    <x v="1"/>
    <x v="177"/>
  </r>
  <r>
    <s v="недвижимое"/>
    <s v="используемое"/>
    <s v="используемое"/>
    <s v="4160310100091"/>
    <x v="1"/>
    <x v="177"/>
  </r>
  <r>
    <s v="недвижимое"/>
    <s v="используемое"/>
    <s v="используемое"/>
    <s v="4161210200051"/>
    <x v="10"/>
    <x v="178"/>
  </r>
  <r>
    <s v="недвижимое"/>
    <m/>
    <m/>
    <s v="4161210200051"/>
    <x v="10"/>
    <x v="178"/>
  </r>
  <r>
    <s v="недвижимое"/>
    <s v="используемое"/>
    <s v="используемое"/>
    <s v="4162515600031"/>
    <x v="12"/>
    <x v="179"/>
  </r>
  <r>
    <s v="недвижимое"/>
    <m/>
    <m/>
    <s v="4162515600031"/>
    <x v="12"/>
    <x v="179"/>
  </r>
  <r>
    <m/>
    <m/>
    <m/>
    <s v="4162515600031"/>
    <x v="12"/>
    <x v="179"/>
  </r>
  <r>
    <m/>
    <m/>
    <m/>
    <s v="4162515600031"/>
    <x v="12"/>
    <x v="179"/>
  </r>
  <r>
    <s v="недвижимое"/>
    <m/>
    <m/>
    <s v="4160910100061"/>
    <x v="9"/>
    <x v="101"/>
  </r>
  <r>
    <s v="недвижимое"/>
    <s v="используемое"/>
    <s v="используемое"/>
    <s v="4160910100061"/>
    <x v="9"/>
    <x v="101"/>
  </r>
  <r>
    <s v="недвижимое"/>
    <s v="используемое"/>
    <s v="используемое"/>
    <s v="4160910100061"/>
    <x v="9"/>
    <x v="101"/>
  </r>
  <r>
    <s v="недвижимое"/>
    <s v="используемое"/>
    <s v="используемое"/>
    <s v="4160910100061"/>
    <x v="9"/>
    <x v="101"/>
  </r>
  <r>
    <s v="недвижимое"/>
    <m/>
    <m/>
    <s v="4160910100061"/>
    <x v="9"/>
    <x v="101"/>
  </r>
  <r>
    <s v="недвижимое"/>
    <s v="используемое"/>
    <s v="используемое"/>
    <s v="4160910100061"/>
    <x v="9"/>
    <x v="101"/>
  </r>
  <r>
    <s v="недвижимое"/>
    <m/>
    <m/>
    <s v="4161510400031"/>
    <x v="6"/>
    <x v="180"/>
  </r>
  <r>
    <s v="недвижимое"/>
    <s v="используемое"/>
    <s v="используемое"/>
    <s v="4163910100071"/>
    <x v="3"/>
    <x v="181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m/>
    <m/>
    <s v="4163900000041"/>
    <x v="3"/>
    <x v="182"/>
  </r>
  <r>
    <s v="недвижимое"/>
    <s v="используемое"/>
    <s v="используемое"/>
    <s v="4163910100071"/>
    <x v="3"/>
    <x v="181"/>
  </r>
  <r>
    <s v="недвижимое"/>
    <m/>
    <m/>
    <s v="4163900000041"/>
    <x v="3"/>
    <x v="182"/>
  </r>
  <r>
    <s v="недвижимое"/>
    <m/>
    <m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m/>
    <m/>
    <s v="4163910100071"/>
    <x v="3"/>
    <x v="181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10100071"/>
    <x v="3"/>
    <x v="181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10100071"/>
    <x v="3"/>
    <x v="181"/>
  </r>
  <r>
    <s v="недвижимое"/>
    <s v="используемое"/>
    <s v="используемое"/>
    <s v="4163910100071"/>
    <x v="3"/>
    <x v="181"/>
  </r>
  <r>
    <s v="недвижимое"/>
    <m/>
    <m/>
    <s v="4163900000041"/>
    <x v="3"/>
    <x v="182"/>
  </r>
  <r>
    <s v="недвижимое"/>
    <m/>
    <m/>
    <s v="4163900000041"/>
    <x v="3"/>
    <x v="182"/>
  </r>
  <r>
    <s v="недвижимое"/>
    <m/>
    <m/>
    <s v="4163910100071"/>
    <x v="3"/>
    <x v="181"/>
  </r>
  <r>
    <s v="недвижимое"/>
    <s v="используемое"/>
    <s v="используемое"/>
    <s v="4163910100071"/>
    <x v="3"/>
    <x v="181"/>
  </r>
  <r>
    <s v="недвижимое"/>
    <m/>
    <m/>
    <s v="4163910100071"/>
    <x v="3"/>
    <x v="181"/>
  </r>
  <r>
    <s v="недвижимое"/>
    <s v="используемое"/>
    <s v="используемое"/>
    <s v="4163910100071"/>
    <x v="3"/>
    <x v="181"/>
  </r>
  <r>
    <s v="недвижимое"/>
    <m/>
    <m/>
    <s v="4163910100071"/>
    <x v="3"/>
    <x v="181"/>
  </r>
  <r>
    <s v="недвижимое"/>
    <m/>
    <m/>
    <s v="4163910100071"/>
    <x v="3"/>
    <x v="181"/>
  </r>
  <r>
    <s v="недвижимое"/>
    <s v="используемое"/>
    <s v="используемое"/>
    <s v="4163942400081"/>
    <x v="3"/>
    <x v="183"/>
  </r>
  <r>
    <s v="недвижимое"/>
    <m/>
    <m/>
    <s v="4163942400081"/>
    <x v="3"/>
    <x v="183"/>
  </r>
  <r>
    <s v="недвижимое"/>
    <m/>
    <m/>
    <s v="4163345600041"/>
    <x v="13"/>
    <x v="184"/>
  </r>
  <r>
    <s v="недвижимое"/>
    <m/>
    <m/>
    <s v="4164541200021"/>
    <x v="15"/>
    <x v="185"/>
  </r>
  <r>
    <s v="недвижимое"/>
    <m/>
    <m/>
    <s v="4162100000041"/>
    <x v="7"/>
    <x v="154"/>
  </r>
  <r>
    <s v="недвижимое"/>
    <m/>
    <m/>
    <s v="4160341200091"/>
    <x v="1"/>
    <x v="81"/>
  </r>
  <r>
    <s v="недвижимое"/>
    <m/>
    <m/>
    <s v="4160341200091"/>
    <x v="1"/>
    <x v="81"/>
  </r>
  <r>
    <s v="недвижимое"/>
    <s v="используемое"/>
    <s v="используемое"/>
    <s v="4161515800041"/>
    <x v="6"/>
    <x v="112"/>
  </r>
  <r>
    <s v="недвижимое"/>
    <m/>
    <m/>
    <s v="4162110100071"/>
    <x v="7"/>
    <x v="84"/>
  </r>
  <r>
    <s v="недвижимое"/>
    <s v="используемое"/>
    <s v="используемое"/>
    <s v="4162110100071"/>
    <x v="7"/>
    <x v="84"/>
  </r>
  <r>
    <s v="недвижимое"/>
    <m/>
    <m/>
    <s v="4162110100071"/>
    <x v="7"/>
    <x v="84"/>
  </r>
  <r>
    <s v="недвижимое"/>
    <s v="используемое"/>
    <s v="используемое"/>
    <s v="4162100000041"/>
    <x v="7"/>
    <x v="154"/>
  </r>
  <r>
    <s v="недвижимое"/>
    <m/>
    <m/>
    <s v="4162142800071"/>
    <x v="7"/>
    <x v="170"/>
  </r>
  <r>
    <s v="недвижимое"/>
    <s v="используемое"/>
    <s v="используемое"/>
    <s v="4161511400011"/>
    <x v="6"/>
    <x v="74"/>
  </r>
  <r>
    <m/>
    <m/>
    <m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1511400011"/>
    <x v="6"/>
    <x v="74"/>
  </r>
  <r>
    <m/>
    <m/>
    <m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4510100021"/>
    <x v="15"/>
    <x v="186"/>
  </r>
  <r>
    <s v="недвижимое"/>
    <m/>
    <m/>
    <s v="4164510100021"/>
    <x v="15"/>
    <x v="186"/>
  </r>
  <r>
    <s v="недвижимое"/>
    <m/>
    <m/>
    <s v="4164510100021"/>
    <x v="15"/>
    <x v="186"/>
  </r>
  <r>
    <m/>
    <m/>
    <s v="используемое"/>
    <s v="4164510100021"/>
    <x v="15"/>
    <x v="186"/>
  </r>
  <r>
    <s v="недвижимое"/>
    <s v="используемое"/>
    <s v="используемое"/>
    <s v="4164500000061"/>
    <x v="15"/>
    <x v="155"/>
  </r>
  <r>
    <s v="недвижимое"/>
    <s v="используемое"/>
    <s v="используемое"/>
    <s v="4164510100021"/>
    <x v="15"/>
    <x v="186"/>
  </r>
  <r>
    <s v="недвижимое"/>
    <s v="используемое"/>
    <s v="используемое"/>
    <s v="4164510100021"/>
    <x v="15"/>
    <x v="186"/>
  </r>
  <r>
    <s v="недвижимое"/>
    <m/>
    <m/>
    <s v="4164510100021"/>
    <x v="15"/>
    <x v="186"/>
  </r>
  <r>
    <s v="недвижимое"/>
    <s v="используемое"/>
    <s v="используемое"/>
    <s v="4164510100021"/>
    <x v="15"/>
    <x v="186"/>
  </r>
  <r>
    <s v="недвижимое"/>
    <s v="используемое"/>
    <s v="используемое"/>
    <s v="4164510100021"/>
    <x v="15"/>
    <x v="186"/>
  </r>
  <r>
    <s v="недвижимое"/>
    <s v="используемое"/>
    <s v="используемое"/>
    <s v="4164510100021"/>
    <x v="15"/>
    <x v="186"/>
  </r>
  <r>
    <s v="недвижимое"/>
    <m/>
    <m/>
    <s v="4164510100021"/>
    <x v="15"/>
    <x v="186"/>
  </r>
  <r>
    <s v="недвижимое"/>
    <s v="используемое"/>
    <s v="используемое"/>
    <s v="4163342000011"/>
    <x v="13"/>
    <x v="159"/>
  </r>
  <r>
    <s v="недвижимое"/>
    <s v="используемое"/>
    <s v="используемое"/>
    <s v="4163342000011"/>
    <x v="13"/>
    <x v="159"/>
  </r>
  <r>
    <m/>
    <m/>
    <m/>
    <s v="4164816400061"/>
    <x v="0"/>
    <x v="44"/>
  </r>
  <r>
    <s v="недвижимое"/>
    <s v="используемое"/>
    <s v="используемое"/>
    <s v="4160948000061"/>
    <x v="9"/>
    <x v="94"/>
  </r>
  <r>
    <s v="недвижимое"/>
    <s v="используемое"/>
    <s v="используемое"/>
    <s v="4163940400051"/>
    <x v="3"/>
    <x v="187"/>
  </r>
  <r>
    <s v="недвижимое"/>
    <m/>
    <m/>
    <s v="4163940400051"/>
    <x v="3"/>
    <x v="187"/>
  </r>
  <r>
    <s v="недвижимое"/>
    <m/>
    <m/>
    <s v="4163940400051"/>
    <x v="3"/>
    <x v="187"/>
  </r>
  <r>
    <s v="недвижимое"/>
    <s v="используемое"/>
    <s v="используемое"/>
    <s v="4163940400051"/>
    <x v="3"/>
    <x v="187"/>
  </r>
  <r>
    <s v="недвижимое"/>
    <m/>
    <m/>
    <s v="4163940400051"/>
    <x v="3"/>
    <x v="187"/>
  </r>
  <r>
    <s v="недвижимое"/>
    <m/>
    <m/>
    <s v="4163940400051"/>
    <x v="3"/>
    <x v="187"/>
  </r>
  <r>
    <s v="недвижимое"/>
    <m/>
    <m/>
    <s v="4163940400051"/>
    <x v="3"/>
    <x v="187"/>
  </r>
  <r>
    <s v="недвижимое"/>
    <m/>
    <m/>
    <s v="4160946500031"/>
    <x v="9"/>
    <x v="46"/>
  </r>
  <r>
    <s v="недвижимое"/>
    <m/>
    <m/>
    <s v="4160946500031"/>
    <x v="9"/>
    <x v="46"/>
  </r>
  <r>
    <s v="недвижимое"/>
    <m/>
    <m/>
    <s v="4160900000031"/>
    <x v="9"/>
    <x v="27"/>
  </r>
  <r>
    <m/>
    <m/>
    <m/>
    <s v="4161245600021"/>
    <x v="10"/>
    <x v="24"/>
  </r>
  <r>
    <s v="недвижимое"/>
    <s v="используемое"/>
    <s v="используемое"/>
    <s v="4161516300041"/>
    <x v="6"/>
    <x v="157"/>
  </r>
  <r>
    <s v="недвижимое"/>
    <s v="используемое"/>
    <s v="используемое"/>
    <s v="4161516300041"/>
    <x v="6"/>
    <x v="157"/>
  </r>
  <r>
    <s v="недвижимое"/>
    <s v="используемое"/>
    <s v="используемое"/>
    <s v="4161241600071"/>
    <x v="10"/>
    <x v="162"/>
  </r>
  <r>
    <s v="недвижимое"/>
    <s v="используемое"/>
    <s v="используемое"/>
    <s v="4161241600071"/>
    <x v="10"/>
    <x v="162"/>
  </r>
  <r>
    <m/>
    <m/>
    <s v="используемое"/>
    <s v="4161241600071"/>
    <x v="10"/>
    <x v="162"/>
  </r>
  <r>
    <s v="недвижимое"/>
    <m/>
    <m/>
    <s v="4161241600071"/>
    <x v="10"/>
    <x v="162"/>
  </r>
  <r>
    <m/>
    <m/>
    <s v="используемое"/>
    <s v="4161241600071"/>
    <x v="10"/>
    <x v="162"/>
  </r>
  <r>
    <s v="недвижимое"/>
    <m/>
    <m/>
    <s v="4161241600071"/>
    <x v="10"/>
    <x v="162"/>
  </r>
  <r>
    <s v="недвижимое"/>
    <s v="используемое"/>
    <s v="используемое"/>
    <s v="4161546400081"/>
    <x v="6"/>
    <x v="188"/>
  </r>
  <r>
    <s v="недвижимое"/>
    <s v="используемое"/>
    <s v="используемое"/>
    <s v="4162500000021"/>
    <x v="12"/>
    <x v="59"/>
  </r>
  <r>
    <s v="недвижимое"/>
    <m/>
    <m/>
    <s v="4162510100051"/>
    <x v="12"/>
    <x v="40"/>
  </r>
  <r>
    <s v="недвижимое"/>
    <s v="используемое"/>
    <s v="используемое"/>
    <s v="4161546000091"/>
    <x v="6"/>
    <x v="98"/>
  </r>
  <r>
    <s v="недвижимое"/>
    <m/>
    <m/>
    <s v="4161546000091"/>
    <x v="6"/>
    <x v="98"/>
  </r>
  <r>
    <s v="недвижимое"/>
    <m/>
    <m/>
    <s v="4161546000091"/>
    <x v="6"/>
    <x v="98"/>
  </r>
  <r>
    <s v="недвижимое"/>
    <s v="используемое"/>
    <s v="используемое"/>
    <s v="4164200000061"/>
    <x v="14"/>
    <x v="60"/>
  </r>
  <r>
    <s v="недвижимое"/>
    <m/>
    <m/>
    <s v="4164200000061"/>
    <x v="14"/>
    <x v="60"/>
  </r>
  <r>
    <s v="недвижимое"/>
    <s v="используемое"/>
    <s v="используемое"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m/>
    <m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m/>
    <m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m/>
    <m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s v="используемое"/>
    <s v="используемое"/>
    <s v="4164200000061"/>
    <x v="14"/>
    <x v="60"/>
  </r>
  <r>
    <s v="недвижимое"/>
    <s v="используемое"/>
    <s v="используемое"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s v="используемое"/>
    <s v="используемое"/>
    <s v="4164200000061"/>
    <x v="14"/>
    <x v="60"/>
  </r>
  <r>
    <s v="недвижимое"/>
    <s v="используемое"/>
    <s v="используемое"/>
    <s v="4164210100091"/>
    <x v="14"/>
    <x v="189"/>
  </r>
  <r>
    <s v="недвижимое"/>
    <m/>
    <m/>
    <s v="4164210100091"/>
    <x v="14"/>
    <x v="189"/>
  </r>
  <r>
    <m/>
    <m/>
    <m/>
    <s v="4161216300001"/>
    <x v="10"/>
    <x v="28"/>
  </r>
  <r>
    <m/>
    <m/>
    <m/>
    <s v="4161216300001"/>
    <x v="10"/>
    <x v="28"/>
  </r>
  <r>
    <s v="недвижимое"/>
    <m/>
    <m/>
    <s v="4160315500051"/>
    <x v="1"/>
    <x v="82"/>
  </r>
  <r>
    <s v="недвижимое"/>
    <m/>
    <m/>
    <s v="4160315500051"/>
    <x v="1"/>
    <x v="82"/>
  </r>
  <r>
    <s v="недвижимое"/>
    <m/>
    <m/>
    <s v="4160315500051"/>
    <x v="1"/>
    <x v="82"/>
  </r>
  <r>
    <s v="недвижимое"/>
    <s v="используемое"/>
    <s v="используемое"/>
    <s v="4163016200011"/>
    <x v="8"/>
    <x v="141"/>
  </r>
  <r>
    <m/>
    <m/>
    <m/>
    <s v="4162441200001"/>
    <x v="11"/>
    <x v="29"/>
  </r>
  <r>
    <s v="недвижимое"/>
    <s v="используемое"/>
    <s v="используемое"/>
    <s v="4162441200001"/>
    <x v="11"/>
    <x v="29"/>
  </r>
  <r>
    <m/>
    <m/>
    <m/>
    <s v="4162441200001"/>
    <x v="11"/>
    <x v="29"/>
  </r>
  <r>
    <s v="недвижимое"/>
    <m/>
    <m/>
    <s v="4164547700071"/>
    <x v="15"/>
    <x v="190"/>
  </r>
  <r>
    <s v="недвижимое"/>
    <m/>
    <m/>
    <s v="4164547700071"/>
    <x v="15"/>
    <x v="190"/>
  </r>
  <r>
    <s v="недвижимое"/>
    <s v="используемое"/>
    <s v="используемое"/>
    <s v="4164547700071"/>
    <x v="15"/>
    <x v="190"/>
  </r>
  <r>
    <s v="недвижимое"/>
    <m/>
    <m/>
    <s v="4164547700071"/>
    <x v="15"/>
    <x v="190"/>
  </r>
  <r>
    <s v="недвижимое"/>
    <m/>
    <m/>
    <s v="4164547700071"/>
    <x v="15"/>
    <x v="190"/>
  </r>
  <r>
    <s v="недвижимое"/>
    <m/>
    <m/>
    <s v="4164547700071"/>
    <x v="15"/>
    <x v="190"/>
  </r>
  <r>
    <s v="недвижимое"/>
    <m/>
    <m/>
    <s v="4164547700071"/>
    <x v="15"/>
    <x v="190"/>
  </r>
  <r>
    <m/>
    <m/>
    <s v="используемое"/>
    <s v="4162145200021"/>
    <x v="7"/>
    <x v="191"/>
  </r>
  <r>
    <m/>
    <m/>
    <m/>
    <s v="4162145200021"/>
    <x v="7"/>
    <x v="191"/>
  </r>
  <r>
    <m/>
    <m/>
    <s v="используемое"/>
    <s v="4162145200021"/>
    <x v="7"/>
    <x v="191"/>
  </r>
  <r>
    <m/>
    <m/>
    <s v="используемое"/>
    <s v="4162145200021"/>
    <x v="7"/>
    <x v="191"/>
  </r>
  <r>
    <m/>
    <m/>
    <s v="используемое"/>
    <s v="4162145200021"/>
    <x v="7"/>
    <x v="191"/>
  </r>
  <r>
    <s v="недвижимое"/>
    <s v="используемое"/>
    <s v="используемое"/>
    <s v="4162145200021"/>
    <x v="7"/>
    <x v="191"/>
  </r>
  <r>
    <s v="недвижимое"/>
    <s v="используемое"/>
    <s v="используемое"/>
    <s v="4162145200021"/>
    <x v="7"/>
    <x v="191"/>
  </r>
  <r>
    <s v="недвижимое"/>
    <s v="используемое"/>
    <s v="используемое"/>
    <s v="4162145200021"/>
    <x v="7"/>
    <x v="191"/>
  </r>
  <r>
    <m/>
    <m/>
    <s v="используемое"/>
    <s v="4162145200021"/>
    <x v="7"/>
    <x v="191"/>
  </r>
  <r>
    <m/>
    <m/>
    <m/>
    <s v="4162145200021"/>
    <x v="7"/>
    <x v="191"/>
  </r>
  <r>
    <m/>
    <m/>
    <s v="используемое"/>
    <s v="4162145200021"/>
    <x v="7"/>
    <x v="191"/>
  </r>
  <r>
    <m/>
    <m/>
    <s v="используемое"/>
    <s v="4162145200021"/>
    <x v="7"/>
    <x v="191"/>
  </r>
  <r>
    <m/>
    <m/>
    <m/>
    <s v="4162145200021"/>
    <x v="7"/>
    <x v="191"/>
  </r>
  <r>
    <m/>
    <m/>
    <s v="используемое"/>
    <s v="4162145200021"/>
    <x v="7"/>
    <x v="191"/>
  </r>
  <r>
    <m/>
    <m/>
    <s v="используемое"/>
    <s v="4162145200021"/>
    <x v="7"/>
    <x v="191"/>
  </r>
  <r>
    <s v="недвижимое"/>
    <s v="используемое"/>
    <s v="используемое"/>
    <s v="4164541000081"/>
    <x v="15"/>
    <x v="67"/>
  </r>
  <r>
    <s v="недвижимое"/>
    <s v="используемое"/>
    <s v="используемое"/>
    <s v="4164541000081"/>
    <x v="15"/>
    <x v="67"/>
  </r>
  <r>
    <s v="недвижимое"/>
    <m/>
    <m/>
    <s v="4160346000061"/>
    <x v="1"/>
    <x v="100"/>
  </r>
  <r>
    <s v="недвижимое"/>
    <m/>
    <m/>
    <s v="4160346000061"/>
    <x v="1"/>
    <x v="100"/>
  </r>
  <r>
    <m/>
    <m/>
    <m/>
    <s v="4164816000071"/>
    <x v="0"/>
    <x v="63"/>
  </r>
  <r>
    <s v="недвижимое"/>
    <m/>
    <m/>
    <s v="4164816000071"/>
    <x v="0"/>
    <x v="63"/>
  </r>
  <r>
    <s v="недвижимое"/>
    <s v="используемое"/>
    <s v="используемое"/>
    <s v="4162515800081"/>
    <x v="12"/>
    <x v="114"/>
  </r>
  <r>
    <s v="недвижимое"/>
    <m/>
    <m/>
    <s v="4163344800021"/>
    <x v="13"/>
    <x v="76"/>
  </r>
  <r>
    <s v="недвижимое"/>
    <s v="используемое"/>
    <s v="используемое"/>
    <s v="4163015200051"/>
    <x v="8"/>
    <x v="192"/>
  </r>
  <r>
    <s v="недвижимое"/>
    <s v="используемое"/>
    <s v="используемое"/>
    <s v="4163015200051"/>
    <x v="8"/>
    <x v="192"/>
  </r>
  <r>
    <s v="недвижимое"/>
    <m/>
    <m/>
    <s v="4163347800011"/>
    <x v="13"/>
    <x v="193"/>
  </r>
  <r>
    <s v="недвижимое"/>
    <m/>
    <m/>
    <s v="4163347800011"/>
    <x v="13"/>
    <x v="193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s v="используемое"/>
    <s v="используемое"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s v="используемое"/>
    <s v="используемое"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2415200051"/>
    <x v="11"/>
    <x v="158"/>
  </r>
  <r>
    <s v="недвижимое"/>
    <m/>
    <m/>
    <s v="4162415200051"/>
    <x v="11"/>
    <x v="158"/>
  </r>
  <r>
    <s v="недвижимое"/>
    <s v="используемое"/>
    <s v="используемое"/>
    <s v="4160643600041"/>
    <x v="2"/>
    <x v="195"/>
  </r>
  <r>
    <s v="недвижимое"/>
    <s v="используемое"/>
    <s v="используемое"/>
    <s v="4160643600041"/>
    <x v="2"/>
    <x v="195"/>
  </r>
  <r>
    <s v="недвижимое"/>
    <s v="используемое"/>
    <s v="используемое"/>
    <s v="4161547600091"/>
    <x v="6"/>
    <x v="196"/>
  </r>
  <r>
    <m/>
    <m/>
    <m/>
    <s v="4162442300041"/>
    <x v="11"/>
    <x v="197"/>
  </r>
  <r>
    <m/>
    <m/>
    <m/>
    <s v="4162442300041"/>
    <x v="11"/>
    <x v="197"/>
  </r>
  <r>
    <m/>
    <m/>
    <m/>
    <s v="4162442300041"/>
    <x v="11"/>
    <x v="197"/>
  </r>
  <r>
    <m/>
    <m/>
    <m/>
    <s v="4161245800071"/>
    <x v="10"/>
    <x v="35"/>
  </r>
  <r>
    <m/>
    <m/>
    <m/>
    <s v="4161245800071"/>
    <x v="10"/>
    <x v="35"/>
  </r>
  <r>
    <m/>
    <m/>
    <m/>
    <s v="4161245800071"/>
    <x v="10"/>
    <x v="35"/>
  </r>
  <r>
    <m/>
    <m/>
    <m/>
    <s v="4161245800071"/>
    <x v="10"/>
    <x v="35"/>
  </r>
  <r>
    <s v="недвижимое"/>
    <m/>
    <m/>
    <s v="4160341600081"/>
    <x v="1"/>
    <x v="67"/>
  </r>
  <r>
    <s v="недвижимое"/>
    <m/>
    <m/>
    <s v="4160341600081"/>
    <x v="1"/>
    <x v="67"/>
  </r>
  <r>
    <s v="недвижимое"/>
    <m/>
    <m/>
    <s v="4162510200021"/>
    <x v="12"/>
    <x v="198"/>
  </r>
  <r>
    <s v="недвижимое"/>
    <m/>
    <m/>
    <s v="4162545000061"/>
    <x v="12"/>
    <x v="37"/>
  </r>
  <r>
    <s v="недвижимое"/>
    <s v="используемое"/>
    <s v="используемое"/>
    <s v="4162710100041"/>
    <x v="17"/>
    <x v="199"/>
  </r>
  <r>
    <s v="недвижимое"/>
    <s v="используемое"/>
    <s v="используемое"/>
    <s v="4162710100041"/>
    <x v="17"/>
    <x v="199"/>
  </r>
  <r>
    <m/>
    <m/>
    <m/>
    <s v="4162710100041"/>
    <x v="17"/>
    <x v="199"/>
  </r>
  <r>
    <s v="недвижимое"/>
    <m/>
    <m/>
    <s v="4162710100041"/>
    <x v="17"/>
    <x v="199"/>
  </r>
  <r>
    <s v="недвижимое"/>
    <s v="используемое"/>
    <s v="используемое"/>
    <s v="4162710100041"/>
    <x v="17"/>
    <x v="199"/>
  </r>
  <r>
    <m/>
    <m/>
    <s v="используемое"/>
    <s v="4162700000011"/>
    <x v="17"/>
    <x v="200"/>
  </r>
  <r>
    <m/>
    <m/>
    <m/>
    <s v="4162700000011"/>
    <x v="17"/>
    <x v="200"/>
  </r>
  <r>
    <s v="недвижимое"/>
    <s v="используемое"/>
    <s v="используемое"/>
    <s v="4162700000011"/>
    <x v="17"/>
    <x v="200"/>
  </r>
  <r>
    <s v="недвижимое"/>
    <s v="используемое"/>
    <s v="используемое"/>
    <s v="4164817000031"/>
    <x v="0"/>
    <x v="201"/>
  </r>
  <r>
    <s v="недвижимое"/>
    <s v="используемое"/>
    <s v="используемое"/>
    <s v="4164817000031"/>
    <x v="0"/>
    <x v="201"/>
  </r>
  <r>
    <s v="недвижимое"/>
    <m/>
    <m/>
    <s v="4163615800061"/>
    <x v="4"/>
    <x v="202"/>
  </r>
  <r>
    <s v="недвижимое"/>
    <m/>
    <m/>
    <s v="4163615800061"/>
    <x v="4"/>
    <x v="202"/>
  </r>
  <r>
    <s v="недвижимое"/>
    <s v="используемое"/>
    <s v="используемое"/>
    <s v="4164810100061"/>
    <x v="0"/>
    <x v="106"/>
  </r>
  <r>
    <s v="недвижимое"/>
    <m/>
    <m/>
    <s v="4164810100061"/>
    <x v="0"/>
    <x v="106"/>
  </r>
  <r>
    <s v="недвижимое"/>
    <s v="используемое"/>
    <s v="используемое"/>
    <s v="4164810100061"/>
    <x v="0"/>
    <x v="106"/>
  </r>
  <r>
    <s v="недвижимое"/>
    <m/>
    <m/>
    <s v="4164810100061"/>
    <x v="0"/>
    <x v="106"/>
  </r>
  <r>
    <s v="недвижимое"/>
    <s v="используемое"/>
    <s v="используемое"/>
    <s v="4164810100061"/>
    <x v="0"/>
    <x v="106"/>
  </r>
  <r>
    <s v="недвижимое"/>
    <m/>
    <m/>
    <s v="4164810100061"/>
    <x v="0"/>
    <x v="106"/>
  </r>
  <r>
    <s v="недвижимое"/>
    <m/>
    <m/>
    <s v="4164810100061"/>
    <x v="0"/>
    <x v="106"/>
  </r>
  <r>
    <s v="недвижимое"/>
    <m/>
    <m/>
    <s v="4164810100061"/>
    <x v="0"/>
    <x v="106"/>
  </r>
  <r>
    <s v="недвижимое"/>
    <m/>
    <m/>
    <s v="4164810100061"/>
    <x v="0"/>
    <x v="106"/>
  </r>
  <r>
    <s v="недвижимое"/>
    <s v="используемое"/>
    <s v="используемое"/>
    <s v="4164810100061"/>
    <x v="0"/>
    <x v="106"/>
  </r>
  <r>
    <s v="недвижимое"/>
    <m/>
    <m/>
    <s v="4164810100061"/>
    <x v="0"/>
    <x v="106"/>
  </r>
  <r>
    <s v="недвижимое"/>
    <s v="используемое"/>
    <s v="используемое"/>
    <s v="4164810100061"/>
    <x v="0"/>
    <x v="106"/>
  </r>
  <r>
    <s v="недвижимое"/>
    <m/>
    <m/>
    <s v="4161543600031"/>
    <x v="6"/>
    <x v="163"/>
  </r>
  <r>
    <s v="недвижимое"/>
    <s v="используемое"/>
    <s v="используемое"/>
    <s v="4160600000001"/>
    <x v="2"/>
    <x v="43"/>
  </r>
  <r>
    <s v="недвижимое"/>
    <m/>
    <m/>
    <s v="4162740400021"/>
    <x v="17"/>
    <x v="113"/>
  </r>
  <r>
    <s v="недвижимое"/>
    <m/>
    <m/>
    <s v="4162740400021"/>
    <x v="17"/>
    <x v="113"/>
  </r>
  <r>
    <s v="недвижимое"/>
    <s v="используемое"/>
    <s v="используемое"/>
    <s v="4162740400021"/>
    <x v="17"/>
    <x v="113"/>
  </r>
  <r>
    <s v="недвижимое"/>
    <m/>
    <m/>
    <s v="4162740400021"/>
    <x v="17"/>
    <x v="113"/>
  </r>
  <r>
    <s v="недвижимое"/>
    <m/>
    <m/>
    <s v="4162740400021"/>
    <x v="17"/>
    <x v="113"/>
  </r>
  <r>
    <s v="недвижимое"/>
    <m/>
    <m/>
    <s v="4163344400031"/>
    <x v="13"/>
    <x v="77"/>
  </r>
  <r>
    <s v="недвижимое"/>
    <m/>
    <m/>
    <s v="4161215800001"/>
    <x v="10"/>
    <x v="45"/>
  </r>
  <r>
    <s v="недвижимое"/>
    <s v="используемое"/>
    <s v="используемое"/>
    <s v="4162700000011"/>
    <x v="17"/>
    <x v="200"/>
  </r>
  <r>
    <m/>
    <m/>
    <m/>
    <m/>
    <x v="18"/>
    <x v="2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E229" firstHeaderRow="0" firstDataRow="1" firstDataCol="1"/>
  <pivotFields count="6">
    <pivotField dataField="1" showAll="0"/>
    <pivotField dataField="1" showAll="0"/>
    <pivotField dataField="1" showAll="0" defaultSubtotal="0"/>
    <pivotField dataField="1" showAll="0"/>
    <pivotField axis="axisRow" showAll="0">
      <items count="20">
        <item x="1"/>
        <item x="2"/>
        <item x="9"/>
        <item x="10"/>
        <item x="6"/>
        <item x="5"/>
        <item x="7"/>
        <item x="11"/>
        <item x="12"/>
        <item x="17"/>
        <item x="8"/>
        <item x="13"/>
        <item x="4"/>
        <item x="3"/>
        <item x="14"/>
        <item x="15"/>
        <item x="0"/>
        <item x="16"/>
        <item x="18"/>
        <item t="default"/>
      </items>
    </pivotField>
    <pivotField axis="axisRow" showAll="0">
      <items count="205">
        <item x="171"/>
        <item x="20"/>
        <item x="113"/>
        <item x="192"/>
        <item x="104"/>
        <item x="194"/>
        <item x="52"/>
        <item x="177"/>
        <item x="51"/>
        <item x="81"/>
        <item x="11"/>
        <item x="173"/>
        <item x="146"/>
        <item x="67"/>
        <item x="32"/>
        <item x="158"/>
        <item x="4"/>
        <item x="105"/>
        <item x="122"/>
        <item x="160"/>
        <item x="191"/>
        <item x="202"/>
        <item x="144"/>
        <item x="69"/>
        <item x="43"/>
        <item x="167"/>
        <item x="71"/>
        <item x="27"/>
        <item x="101"/>
        <item x="16"/>
        <item x="50"/>
        <item x="86"/>
        <item x="6"/>
        <item x="14"/>
        <item x="129"/>
        <item x="95"/>
        <item x="180"/>
        <item x="185"/>
        <item x="48"/>
        <item x="5"/>
        <item x="29"/>
        <item x="96"/>
        <item x="124"/>
        <item x="66"/>
        <item x="131"/>
        <item x="79"/>
        <item x="133"/>
        <item x="159"/>
        <item x="147"/>
        <item x="99"/>
        <item x="31"/>
        <item x="118"/>
        <item x="82"/>
        <item x="108"/>
        <item x="91"/>
        <item x="164"/>
        <item x="134"/>
        <item x="65"/>
        <item x="18"/>
        <item x="2"/>
        <item x="64"/>
        <item x="154"/>
        <item x="84"/>
        <item x="142"/>
        <item x="161"/>
        <item x="175"/>
        <item x="59"/>
        <item x="40"/>
        <item x="13"/>
        <item x="83"/>
        <item x="53"/>
        <item x="162"/>
        <item x="138"/>
        <item x="148"/>
        <item x="125"/>
        <item x="70"/>
        <item x="97"/>
        <item x="41"/>
        <item x="151"/>
        <item x="163"/>
        <item x="121"/>
        <item x="90"/>
        <item x="45"/>
        <item x="93"/>
        <item x="197"/>
        <item x="109"/>
        <item x="183"/>
        <item x="141"/>
        <item x="33"/>
        <item x="100"/>
        <item x="123"/>
        <item x="200"/>
        <item x="199"/>
        <item x="62"/>
        <item x="136"/>
        <item x="55"/>
        <item x="68"/>
        <item x="23"/>
        <item x="169"/>
        <item x="80"/>
        <item x="8"/>
        <item x="153"/>
        <item x="28"/>
        <item x="19"/>
        <item x="73"/>
        <item x="179"/>
        <item x="42"/>
        <item x="34"/>
        <item x="39"/>
        <item x="35"/>
        <item x="168"/>
        <item x="116"/>
        <item x="130"/>
        <item x="21"/>
        <item x="132"/>
        <item x="77"/>
        <item x="128"/>
        <item x="76"/>
        <item x="174"/>
        <item x="114"/>
        <item x="156"/>
        <item x="58"/>
        <item x="25"/>
        <item x="98"/>
        <item x="10"/>
        <item x="1"/>
        <item x="3"/>
        <item x="110"/>
        <item x="115"/>
        <item x="188"/>
        <item x="15"/>
        <item x="103"/>
        <item x="75"/>
        <item x="182"/>
        <item x="181"/>
        <item x="139"/>
        <item x="117"/>
        <item x="56"/>
        <item x="119"/>
        <item x="17"/>
        <item x="172"/>
        <item x="145"/>
        <item x="7"/>
        <item x="36"/>
        <item x="88"/>
        <item x="176"/>
        <item x="61"/>
        <item x="165"/>
        <item x="112"/>
        <item x="57"/>
        <item x="63"/>
        <item x="195"/>
        <item x="78"/>
        <item x="38"/>
        <item x="74"/>
        <item x="94"/>
        <item x="149"/>
        <item x="187"/>
        <item x="196"/>
        <item x="143"/>
        <item x="127"/>
        <item x="178"/>
        <item x="111"/>
        <item x="89"/>
        <item x="126"/>
        <item x="60"/>
        <item x="189"/>
        <item x="157"/>
        <item x="85"/>
        <item x="152"/>
        <item x="87"/>
        <item x="107"/>
        <item x="54"/>
        <item x="47"/>
        <item x="137"/>
        <item x="166"/>
        <item x="12"/>
        <item x="140"/>
        <item x="155"/>
        <item x="186"/>
        <item x="92"/>
        <item x="150"/>
        <item x="193"/>
        <item x="120"/>
        <item x="106"/>
        <item x="0"/>
        <item x="44"/>
        <item x="46"/>
        <item x="170"/>
        <item x="9"/>
        <item x="22"/>
        <item x="201"/>
        <item x="30"/>
        <item x="102"/>
        <item x="72"/>
        <item x="49"/>
        <item x="198"/>
        <item x="190"/>
        <item x="37"/>
        <item x="26"/>
        <item x="24"/>
        <item x="184"/>
        <item x="135"/>
        <item x="203"/>
        <item t="default"/>
      </items>
    </pivotField>
  </pivotFields>
  <rowFields count="2">
    <field x="4"/>
    <field x="5"/>
  </rowFields>
  <rowItems count="226">
    <i>
      <x/>
    </i>
    <i r="1">
      <x/>
    </i>
    <i r="1">
      <x v="6"/>
    </i>
    <i r="1">
      <x v="7"/>
    </i>
    <i r="1">
      <x v="9"/>
    </i>
    <i r="1">
      <x v="13"/>
    </i>
    <i r="1">
      <x v="52"/>
    </i>
    <i r="1">
      <x v="89"/>
    </i>
    <i r="1">
      <x v="125"/>
    </i>
    <i r="1">
      <x v="152"/>
    </i>
    <i>
      <x v="1"/>
    </i>
    <i r="1">
      <x v="4"/>
    </i>
    <i r="1">
      <x v="8"/>
    </i>
    <i r="1">
      <x v="24"/>
    </i>
    <i r="1">
      <x v="25"/>
    </i>
    <i r="1">
      <x v="59"/>
    </i>
    <i r="1">
      <x v="69"/>
    </i>
    <i r="1">
      <x v="141"/>
    </i>
    <i r="1">
      <x v="151"/>
    </i>
    <i>
      <x v="2"/>
    </i>
    <i r="1">
      <x v="5"/>
    </i>
    <i r="1">
      <x v="27"/>
    </i>
    <i r="1">
      <x v="28"/>
    </i>
    <i r="1">
      <x v="33"/>
    </i>
    <i r="1">
      <x v="58"/>
    </i>
    <i r="1">
      <x v="68"/>
    </i>
    <i r="1">
      <x v="72"/>
    </i>
    <i r="1">
      <x v="110"/>
    </i>
    <i r="1">
      <x v="121"/>
    </i>
    <i r="1">
      <x v="130"/>
    </i>
    <i r="1">
      <x v="155"/>
    </i>
    <i r="1">
      <x v="159"/>
    </i>
    <i r="1">
      <x v="170"/>
    </i>
    <i r="1">
      <x v="175"/>
    </i>
    <i r="1">
      <x v="187"/>
    </i>
    <i r="1">
      <x v="192"/>
    </i>
    <i>
      <x v="3"/>
    </i>
    <i r="1">
      <x v="1"/>
    </i>
    <i r="1">
      <x v="14"/>
    </i>
    <i r="1">
      <x v="29"/>
    </i>
    <i r="1">
      <x v="30"/>
    </i>
    <i r="1">
      <x v="50"/>
    </i>
    <i r="1">
      <x v="55"/>
    </i>
    <i r="1">
      <x v="71"/>
    </i>
    <i r="1">
      <x v="82"/>
    </i>
    <i r="1">
      <x v="83"/>
    </i>
    <i r="1">
      <x v="88"/>
    </i>
    <i r="1">
      <x v="102"/>
    </i>
    <i r="1">
      <x v="103"/>
    </i>
    <i r="1">
      <x v="109"/>
    </i>
    <i r="1">
      <x v="143"/>
    </i>
    <i r="1">
      <x v="146"/>
    </i>
    <i r="1">
      <x v="153"/>
    </i>
    <i r="1">
      <x v="161"/>
    </i>
    <i r="1">
      <x v="180"/>
    </i>
    <i r="1">
      <x v="199"/>
    </i>
    <i r="1">
      <x v="200"/>
    </i>
    <i>
      <x v="4"/>
    </i>
    <i r="1">
      <x v="31"/>
    </i>
    <i r="1">
      <x v="32"/>
    </i>
    <i r="1">
      <x v="36"/>
    </i>
    <i r="1">
      <x v="41"/>
    </i>
    <i r="1">
      <x v="60"/>
    </i>
    <i r="1">
      <x v="79"/>
    </i>
    <i r="1">
      <x v="123"/>
    </i>
    <i r="1">
      <x v="129"/>
    </i>
    <i r="1">
      <x v="132"/>
    </i>
    <i r="1">
      <x v="148"/>
    </i>
    <i r="1">
      <x v="154"/>
    </i>
    <i r="1">
      <x v="158"/>
    </i>
    <i r="1">
      <x v="167"/>
    </i>
    <i>
      <x v="5"/>
    </i>
    <i r="1">
      <x v="11"/>
    </i>
    <i r="1">
      <x v="17"/>
    </i>
    <i r="1">
      <x v="22"/>
    </i>
    <i r="1">
      <x v="34"/>
    </i>
    <i r="1">
      <x v="38"/>
    </i>
    <i r="1">
      <x v="39"/>
    </i>
    <i r="1">
      <x v="49"/>
    </i>
    <i r="1">
      <x v="51"/>
    </i>
    <i r="1">
      <x v="70"/>
    </i>
    <i r="1">
      <x v="73"/>
    </i>
    <i r="1">
      <x v="111"/>
    </i>
    <i r="1">
      <x v="135"/>
    </i>
    <i r="1">
      <x v="136"/>
    </i>
    <i r="1">
      <x v="145"/>
    </i>
    <i r="1">
      <x v="162"/>
    </i>
    <i r="1">
      <x v="172"/>
    </i>
    <i r="1">
      <x v="174"/>
    </i>
    <i r="1">
      <x v="176"/>
    </i>
    <i>
      <x v="6"/>
    </i>
    <i r="1">
      <x v="12"/>
    </i>
    <i r="1">
      <x v="20"/>
    </i>
    <i r="1">
      <x v="57"/>
    </i>
    <i r="1">
      <x v="61"/>
    </i>
    <i r="1">
      <x v="62"/>
    </i>
    <i r="1">
      <x v="76"/>
    </i>
    <i r="1">
      <x v="80"/>
    </i>
    <i r="1">
      <x v="106"/>
    </i>
    <i r="1">
      <x v="114"/>
    </i>
    <i r="1">
      <x v="137"/>
    </i>
    <i r="1">
      <x v="188"/>
    </i>
    <i r="1">
      <x v="189"/>
    </i>
    <i>
      <x v="7"/>
    </i>
    <i r="1">
      <x v="15"/>
    </i>
    <i r="1">
      <x v="40"/>
    </i>
    <i r="1">
      <x v="64"/>
    </i>
    <i r="1">
      <x v="65"/>
    </i>
    <i r="1">
      <x v="84"/>
    </i>
    <i r="1">
      <x v="139"/>
    </i>
    <i r="1">
      <x v="140"/>
    </i>
    <i>
      <x v="8"/>
    </i>
    <i r="1">
      <x v="66"/>
    </i>
    <i r="1">
      <x v="67"/>
    </i>
    <i r="1">
      <x v="98"/>
    </i>
    <i r="1">
      <x v="105"/>
    </i>
    <i r="1">
      <x v="118"/>
    </i>
    <i r="1">
      <x v="119"/>
    </i>
    <i r="1">
      <x v="131"/>
    </i>
    <i r="1">
      <x v="138"/>
    </i>
    <i r="1">
      <x v="163"/>
    </i>
    <i r="1">
      <x v="173"/>
    </i>
    <i r="1">
      <x v="196"/>
    </i>
    <i r="1">
      <x v="198"/>
    </i>
    <i>
      <x v="9"/>
    </i>
    <i r="1">
      <x v="2"/>
    </i>
    <i r="1">
      <x v="48"/>
    </i>
    <i r="1">
      <x v="91"/>
    </i>
    <i r="1">
      <x v="92"/>
    </i>
    <i r="1">
      <x v="156"/>
    </i>
    <i r="1">
      <x v="202"/>
    </i>
    <i>
      <x v="10"/>
    </i>
    <i r="1">
      <x v="3"/>
    </i>
    <i r="1">
      <x v="10"/>
    </i>
    <i r="1">
      <x v="18"/>
    </i>
    <i r="1">
      <x v="42"/>
    </i>
    <i r="1">
      <x v="44"/>
    </i>
    <i r="1">
      <x v="63"/>
    </i>
    <i r="1">
      <x v="74"/>
    </i>
    <i r="1">
      <x v="85"/>
    </i>
    <i r="1">
      <x v="87"/>
    </i>
    <i r="1">
      <x v="93"/>
    </i>
    <i r="1">
      <x v="94"/>
    </i>
    <i r="1">
      <x v="107"/>
    </i>
    <i r="1">
      <x v="116"/>
    </i>
    <i r="1">
      <x v="122"/>
    </i>
    <i r="1">
      <x v="149"/>
    </i>
    <i>
      <x v="11"/>
    </i>
    <i r="1">
      <x v="23"/>
    </i>
    <i r="1">
      <x v="26"/>
    </i>
    <i r="1">
      <x v="47"/>
    </i>
    <i r="1">
      <x v="54"/>
    </i>
    <i r="1">
      <x v="95"/>
    </i>
    <i r="1">
      <x v="96"/>
    </i>
    <i r="1">
      <x v="104"/>
    </i>
    <i r="1">
      <x v="115"/>
    </i>
    <i r="1">
      <x v="117"/>
    </i>
    <i r="1">
      <x v="144"/>
    </i>
    <i r="1">
      <x v="160"/>
    </i>
    <i r="1">
      <x v="164"/>
    </i>
    <i r="1">
      <x v="181"/>
    </i>
    <i r="1">
      <x v="182"/>
    </i>
    <i r="1">
      <x v="201"/>
    </i>
    <i>
      <x v="12"/>
    </i>
    <i r="1">
      <x v="16"/>
    </i>
    <i r="1">
      <x v="19"/>
    </i>
    <i r="1">
      <x v="21"/>
    </i>
    <i r="1">
      <x v="108"/>
    </i>
    <i r="1">
      <x v="127"/>
    </i>
    <i r="1">
      <x v="128"/>
    </i>
    <i>
      <x v="13"/>
    </i>
    <i r="1">
      <x v="46"/>
    </i>
    <i r="1">
      <x v="56"/>
    </i>
    <i r="1">
      <x v="78"/>
    </i>
    <i r="1">
      <x v="81"/>
    </i>
    <i r="1">
      <x v="86"/>
    </i>
    <i r="1">
      <x v="100"/>
    </i>
    <i r="1">
      <x v="101"/>
    </i>
    <i r="1">
      <x v="124"/>
    </i>
    <i r="1">
      <x v="126"/>
    </i>
    <i r="1">
      <x v="133"/>
    </i>
    <i r="1">
      <x v="134"/>
    </i>
    <i r="1">
      <x v="142"/>
    </i>
    <i r="1">
      <x v="147"/>
    </i>
    <i r="1">
      <x v="157"/>
    </i>
    <i r="1">
      <x v="169"/>
    </i>
    <i>
      <x v="14"/>
    </i>
    <i r="1">
      <x v="35"/>
    </i>
    <i r="1">
      <x v="45"/>
    </i>
    <i r="1">
      <x v="53"/>
    </i>
    <i r="1">
      <x v="112"/>
    </i>
    <i r="1">
      <x v="165"/>
    </i>
    <i r="1">
      <x v="166"/>
    </i>
    <i r="1">
      <x v="171"/>
    </i>
    <i r="1">
      <x v="194"/>
    </i>
    <i>
      <x v="15"/>
    </i>
    <i r="1">
      <x v="13"/>
    </i>
    <i r="1">
      <x v="37"/>
    </i>
    <i r="1">
      <x v="43"/>
    </i>
    <i r="1">
      <x v="75"/>
    </i>
    <i r="1">
      <x v="99"/>
    </i>
    <i r="1">
      <x v="120"/>
    </i>
    <i r="1">
      <x v="178"/>
    </i>
    <i r="1">
      <x v="179"/>
    </i>
    <i r="1">
      <x v="193"/>
    </i>
    <i r="1">
      <x v="197"/>
    </i>
    <i>
      <x v="16"/>
    </i>
    <i r="1">
      <x v="77"/>
    </i>
    <i r="1">
      <x v="90"/>
    </i>
    <i r="1">
      <x v="97"/>
    </i>
    <i r="1">
      <x v="108"/>
    </i>
    <i r="1">
      <x v="113"/>
    </i>
    <i r="1">
      <x v="150"/>
    </i>
    <i r="1">
      <x v="177"/>
    </i>
    <i r="1">
      <x v="183"/>
    </i>
    <i r="1">
      <x v="184"/>
    </i>
    <i r="1">
      <x v="185"/>
    </i>
    <i r="1">
      <x v="186"/>
    </i>
    <i r="1">
      <x v="190"/>
    </i>
    <i r="1">
      <x v="191"/>
    </i>
    <i r="1">
      <x v="195"/>
    </i>
    <i>
      <x v="17"/>
    </i>
    <i r="1">
      <x v="168"/>
    </i>
    <i>
      <x v="18"/>
    </i>
    <i r="1">
      <x v="20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Количество по полю Код ОКТМО" fld="3" subtotal="count" baseField="0" baseItem="0"/>
    <dataField name="Количество по полю недвижимое" fld="0" subtotal="count" baseField="0" baseItem="0"/>
    <dataField name="Количество по полю используемое" fld="1" subtotal="count" baseField="0" baseItem="0"/>
    <dataField name="Количество по полю ДОЛЯ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30"/>
  <sheetViews>
    <sheetView workbookViewId="0">
      <pane xSplit="3" ySplit="3" topLeftCell="D43" activePane="bottomRight" state="frozen"/>
      <selection pane="topRight" activeCell="D1" sqref="D1"/>
      <selection pane="bottomLeft" activeCell="A181" sqref="A181"/>
      <selection pane="bottomRight" activeCell="A9" sqref="A9"/>
    </sheetView>
  </sheetViews>
  <sheetFormatPr defaultRowHeight="15"/>
  <cols>
    <col min="1" max="1" width="43.85546875" customWidth="1"/>
    <col min="2" max="2" width="31.42578125" customWidth="1"/>
    <col min="3" max="3" width="27.85546875" customWidth="1"/>
    <col min="4" max="4" width="31.42578125" customWidth="1"/>
    <col min="5" max="5" width="27.85546875" customWidth="1"/>
    <col min="6" max="1025" width="8.5703125" customWidth="1"/>
  </cols>
  <sheetData>
    <row r="2" spans="1:5">
      <c r="D2" s="178" t="s">
        <v>0</v>
      </c>
      <c r="E2" s="178"/>
    </row>
    <row r="3" spans="1:5" ht="90">
      <c r="A3" s="1"/>
      <c r="B3" s="2"/>
      <c r="C3" s="3" t="s">
        <v>1</v>
      </c>
      <c r="D3" s="4"/>
      <c r="E3" s="5" t="s">
        <v>2</v>
      </c>
    </row>
    <row r="4" spans="1:5">
      <c r="A4" s="6" t="s">
        <v>3</v>
      </c>
      <c r="B4" s="7" t="s">
        <v>4</v>
      </c>
      <c r="C4" s="8" t="s">
        <v>5</v>
      </c>
      <c r="D4" s="9" t="s">
        <v>6</v>
      </c>
      <c r="E4" s="10"/>
    </row>
    <row r="5" spans="1:5">
      <c r="A5" s="11">
        <v>41603</v>
      </c>
      <c r="B5" s="12"/>
      <c r="C5" s="13">
        <v>69</v>
      </c>
      <c r="D5" s="14">
        <v>16</v>
      </c>
    </row>
    <row r="6" spans="1:5">
      <c r="A6" s="15"/>
      <c r="B6" s="16" t="s">
        <v>8</v>
      </c>
      <c r="C6" s="17">
        <v>1</v>
      </c>
      <c r="D6" s="18"/>
    </row>
    <row r="7" spans="1:5">
      <c r="A7" s="15"/>
      <c r="B7" s="16" t="s">
        <v>9</v>
      </c>
      <c r="C7" s="17">
        <v>5</v>
      </c>
      <c r="D7" s="18">
        <v>1</v>
      </c>
    </row>
    <row r="8" spans="1:5">
      <c r="A8" s="15"/>
      <c r="B8" s="16" t="s">
        <v>10</v>
      </c>
      <c r="C8" s="17">
        <v>4</v>
      </c>
      <c r="D8" s="18">
        <v>2</v>
      </c>
    </row>
    <row r="9" spans="1:5">
      <c r="A9" s="15"/>
      <c r="B9" s="16" t="s">
        <v>11</v>
      </c>
      <c r="C9" s="17">
        <v>4</v>
      </c>
      <c r="D9" s="18">
        <v>1</v>
      </c>
    </row>
    <row r="10" spans="1:5">
      <c r="A10" s="15"/>
      <c r="B10" s="16" t="s">
        <v>12</v>
      </c>
      <c r="C10" s="17">
        <v>4</v>
      </c>
      <c r="D10" s="18">
        <v>1</v>
      </c>
    </row>
    <row r="11" spans="1:5">
      <c r="A11" s="15"/>
      <c r="B11" s="16" t="s">
        <v>13</v>
      </c>
      <c r="C11" s="17">
        <v>8</v>
      </c>
      <c r="D11" s="18">
        <v>3</v>
      </c>
    </row>
    <row r="12" spans="1:5">
      <c r="A12" s="15"/>
      <c r="B12" s="16" t="s">
        <v>14</v>
      </c>
      <c r="C12" s="17">
        <v>3</v>
      </c>
      <c r="D12" s="18">
        <v>1</v>
      </c>
    </row>
    <row r="13" spans="1:5">
      <c r="A13" s="15"/>
      <c r="B13" s="16" t="s">
        <v>15</v>
      </c>
      <c r="C13" s="17">
        <v>36</v>
      </c>
      <c r="D13" s="18">
        <v>6</v>
      </c>
    </row>
    <row r="14" spans="1:5">
      <c r="A14" s="19"/>
      <c r="B14" s="20" t="s">
        <v>16</v>
      </c>
      <c r="C14" s="21">
        <v>4</v>
      </c>
      <c r="D14" s="22">
        <v>1</v>
      </c>
      <c r="E14" s="10"/>
    </row>
    <row r="15" spans="1:5">
      <c r="A15" s="11" t="s">
        <v>17</v>
      </c>
      <c r="B15" s="12"/>
      <c r="C15" s="13">
        <v>22</v>
      </c>
      <c r="D15" s="14">
        <v>15</v>
      </c>
    </row>
    <row r="16" spans="1:5">
      <c r="A16" s="15"/>
      <c r="B16" s="16" t="s">
        <v>18</v>
      </c>
      <c r="C16" s="17">
        <v>2</v>
      </c>
      <c r="D16" s="18">
        <v>2</v>
      </c>
    </row>
    <row r="17" spans="1:5">
      <c r="A17" s="15"/>
      <c r="B17" s="16" t="s">
        <v>19</v>
      </c>
      <c r="C17" s="17">
        <v>8</v>
      </c>
      <c r="D17" s="18">
        <v>5</v>
      </c>
    </row>
    <row r="18" spans="1:5">
      <c r="A18" s="15"/>
      <c r="B18" s="16" t="s">
        <v>20</v>
      </c>
      <c r="C18" s="17">
        <v>3</v>
      </c>
      <c r="D18" s="18">
        <v>3</v>
      </c>
    </row>
    <row r="19" spans="1:5">
      <c r="A19" s="15"/>
      <c r="B19" s="16" t="s">
        <v>21</v>
      </c>
      <c r="C19" s="17">
        <v>2</v>
      </c>
      <c r="D19" s="18"/>
    </row>
    <row r="20" spans="1:5">
      <c r="A20" s="15"/>
      <c r="B20" s="16" t="s">
        <v>22</v>
      </c>
      <c r="C20" s="17">
        <v>2</v>
      </c>
      <c r="D20" s="18">
        <v>1</v>
      </c>
    </row>
    <row r="21" spans="1:5">
      <c r="A21" s="15"/>
      <c r="B21" s="16" t="s">
        <v>23</v>
      </c>
      <c r="C21" s="17">
        <v>2</v>
      </c>
      <c r="D21" s="18">
        <v>2</v>
      </c>
    </row>
    <row r="22" spans="1:5">
      <c r="A22" s="15"/>
      <c r="B22" s="16" t="s">
        <v>24</v>
      </c>
      <c r="C22" s="17">
        <v>1</v>
      </c>
      <c r="D22" s="18"/>
    </row>
    <row r="23" spans="1:5">
      <c r="A23" s="19"/>
      <c r="B23" s="20" t="s">
        <v>25</v>
      </c>
      <c r="C23" s="21">
        <v>2</v>
      </c>
      <c r="D23" s="22">
        <v>2</v>
      </c>
      <c r="E23" s="10"/>
    </row>
    <row r="24" spans="1:5">
      <c r="A24" s="11" t="s">
        <v>26</v>
      </c>
      <c r="B24" s="12"/>
      <c r="C24" s="13">
        <v>203</v>
      </c>
      <c r="D24" s="14">
        <v>113</v>
      </c>
    </row>
    <row r="25" spans="1:5">
      <c r="A25" s="15"/>
      <c r="B25" s="16" t="s">
        <v>27</v>
      </c>
      <c r="C25" s="17">
        <v>16</v>
      </c>
      <c r="D25" s="18"/>
    </row>
    <row r="26" spans="1:5">
      <c r="A26" s="15"/>
      <c r="B26" s="16" t="s">
        <v>28</v>
      </c>
      <c r="C26" s="17">
        <v>18</v>
      </c>
      <c r="D26" s="18">
        <v>18</v>
      </c>
    </row>
    <row r="27" spans="1:5">
      <c r="A27" s="15"/>
      <c r="B27" s="16" t="s">
        <v>29</v>
      </c>
      <c r="C27" s="17">
        <v>8</v>
      </c>
      <c r="D27" s="18">
        <v>8</v>
      </c>
    </row>
    <row r="28" spans="1:5">
      <c r="A28" s="15"/>
      <c r="B28" s="16" t="s">
        <v>30</v>
      </c>
      <c r="C28" s="17">
        <v>2</v>
      </c>
      <c r="D28" s="18"/>
    </row>
    <row r="29" spans="1:5">
      <c r="A29" s="15"/>
      <c r="B29" s="16" t="s">
        <v>31</v>
      </c>
      <c r="C29" s="17">
        <v>11</v>
      </c>
      <c r="D29" s="18">
        <v>11</v>
      </c>
    </row>
    <row r="30" spans="1:5">
      <c r="A30" s="15"/>
      <c r="B30" s="16" t="s">
        <v>32</v>
      </c>
      <c r="C30" s="17">
        <v>12</v>
      </c>
      <c r="D30" s="18">
        <v>12</v>
      </c>
    </row>
    <row r="31" spans="1:5">
      <c r="A31" s="15"/>
      <c r="B31" s="16" t="s">
        <v>33</v>
      </c>
      <c r="C31" s="17">
        <v>2</v>
      </c>
      <c r="D31" s="18"/>
    </row>
    <row r="32" spans="1:5">
      <c r="A32" s="15"/>
      <c r="B32" s="16" t="s">
        <v>34</v>
      </c>
      <c r="C32" s="17">
        <v>20</v>
      </c>
      <c r="D32" s="18">
        <v>19</v>
      </c>
    </row>
    <row r="33" spans="1:5">
      <c r="A33" s="15"/>
      <c r="B33" s="16" t="s">
        <v>35</v>
      </c>
      <c r="C33" s="17">
        <v>12</v>
      </c>
      <c r="D33" s="18">
        <v>12</v>
      </c>
    </row>
    <row r="34" spans="1:5">
      <c r="A34" s="15"/>
      <c r="B34" s="16" t="s">
        <v>36</v>
      </c>
      <c r="C34" s="17">
        <v>12</v>
      </c>
      <c r="D34" s="18">
        <v>12</v>
      </c>
    </row>
    <row r="35" spans="1:5">
      <c r="A35" s="15"/>
      <c r="B35" s="16" t="s">
        <v>37</v>
      </c>
      <c r="C35" s="17">
        <v>8</v>
      </c>
      <c r="D35" s="18">
        <v>8</v>
      </c>
    </row>
    <row r="36" spans="1:5">
      <c r="A36" s="15"/>
      <c r="B36" s="16" t="s">
        <v>38</v>
      </c>
      <c r="C36" s="17">
        <v>4</v>
      </c>
      <c r="D36" s="18">
        <v>4</v>
      </c>
    </row>
    <row r="37" spans="1:5">
      <c r="A37" s="15"/>
      <c r="B37" s="16" t="s">
        <v>39</v>
      </c>
      <c r="C37" s="17">
        <v>7</v>
      </c>
      <c r="D37" s="18">
        <v>1</v>
      </c>
    </row>
    <row r="38" spans="1:5">
      <c r="A38" s="15"/>
      <c r="B38" s="16" t="s">
        <v>40</v>
      </c>
      <c r="C38" s="17">
        <v>61</v>
      </c>
      <c r="D38" s="18"/>
    </row>
    <row r="39" spans="1:5">
      <c r="A39" s="15"/>
      <c r="B39" s="16" t="s">
        <v>41</v>
      </c>
      <c r="C39" s="17">
        <v>3</v>
      </c>
      <c r="D39" s="18">
        <v>1</v>
      </c>
    </row>
    <row r="40" spans="1:5">
      <c r="A40" s="19"/>
      <c r="B40" s="20" t="s">
        <v>42</v>
      </c>
      <c r="C40" s="21">
        <v>7</v>
      </c>
      <c r="D40" s="22">
        <v>7</v>
      </c>
      <c r="E40" s="10"/>
    </row>
    <row r="41" spans="1:5">
      <c r="A41" s="11" t="s">
        <v>43</v>
      </c>
      <c r="B41" s="12"/>
      <c r="C41" s="13">
        <v>141</v>
      </c>
      <c r="D41" s="14">
        <v>22</v>
      </c>
    </row>
    <row r="42" spans="1:5">
      <c r="A42" s="15"/>
      <c r="B42" s="16" t="s">
        <v>44</v>
      </c>
      <c r="C42" s="17">
        <v>3</v>
      </c>
      <c r="D42" s="18"/>
    </row>
    <row r="43" spans="1:5">
      <c r="A43" s="15"/>
      <c r="B43" s="16" t="s">
        <v>45</v>
      </c>
      <c r="C43" s="17">
        <v>8</v>
      </c>
      <c r="D43" s="18">
        <v>8</v>
      </c>
    </row>
    <row r="44" spans="1:5">
      <c r="A44" s="15"/>
      <c r="B44" s="16" t="s">
        <v>46</v>
      </c>
      <c r="C44" s="17">
        <v>50</v>
      </c>
      <c r="D44" s="18">
        <v>2</v>
      </c>
    </row>
    <row r="45" spans="1:5">
      <c r="A45" s="15"/>
      <c r="B45" s="16" t="s">
        <v>47</v>
      </c>
      <c r="C45" s="17">
        <v>5</v>
      </c>
      <c r="D45" s="18">
        <v>3</v>
      </c>
    </row>
    <row r="46" spans="1:5">
      <c r="A46" s="15"/>
      <c r="B46" s="16" t="s">
        <v>48</v>
      </c>
      <c r="C46" s="17">
        <v>2</v>
      </c>
      <c r="D46" s="18"/>
    </row>
    <row r="47" spans="1:5">
      <c r="A47" s="15"/>
      <c r="B47" s="16" t="s">
        <v>49</v>
      </c>
      <c r="C47" s="17">
        <v>2</v>
      </c>
      <c r="D47" s="18"/>
    </row>
    <row r="48" spans="1:5">
      <c r="A48" s="15"/>
      <c r="B48" s="16" t="s">
        <v>50</v>
      </c>
      <c r="C48" s="17">
        <v>7</v>
      </c>
      <c r="D48" s="18"/>
    </row>
    <row r="49" spans="1:5">
      <c r="A49" s="15"/>
      <c r="B49" s="16" t="s">
        <v>51</v>
      </c>
      <c r="C49" s="17">
        <v>6</v>
      </c>
      <c r="D49" s="18"/>
    </row>
    <row r="50" spans="1:5">
      <c r="A50" s="15"/>
      <c r="B50" s="16" t="s">
        <v>52</v>
      </c>
      <c r="C50" s="17">
        <v>5</v>
      </c>
      <c r="D50" s="18"/>
    </row>
    <row r="51" spans="1:5">
      <c r="A51" s="15"/>
      <c r="B51" s="16" t="s">
        <v>53</v>
      </c>
      <c r="C51" s="17">
        <v>6</v>
      </c>
      <c r="D51" s="18"/>
    </row>
    <row r="52" spans="1:5">
      <c r="A52" s="15"/>
      <c r="B52" s="16" t="s">
        <v>54</v>
      </c>
      <c r="C52" s="17">
        <v>4</v>
      </c>
      <c r="D52" s="18">
        <v>2</v>
      </c>
    </row>
    <row r="53" spans="1:5">
      <c r="A53" s="15"/>
      <c r="B53" s="16" t="s">
        <v>55</v>
      </c>
      <c r="C53" s="17">
        <v>1</v>
      </c>
      <c r="D53" s="18">
        <v>1</v>
      </c>
    </row>
    <row r="54" spans="1:5">
      <c r="A54" s="15"/>
      <c r="B54" s="16" t="s">
        <v>56</v>
      </c>
      <c r="C54" s="17">
        <v>6</v>
      </c>
      <c r="D54" s="18">
        <v>2</v>
      </c>
    </row>
    <row r="55" spans="1:5">
      <c r="A55" s="15"/>
      <c r="B55" s="16" t="s">
        <v>57</v>
      </c>
      <c r="C55" s="17">
        <v>2</v>
      </c>
      <c r="D55" s="18"/>
    </row>
    <row r="56" spans="1:5">
      <c r="A56" s="15"/>
      <c r="B56" s="16" t="s">
        <v>58</v>
      </c>
      <c r="C56" s="17">
        <v>24</v>
      </c>
      <c r="D56" s="18"/>
    </row>
    <row r="57" spans="1:5">
      <c r="A57" s="15"/>
      <c r="B57" s="16" t="s">
        <v>59</v>
      </c>
      <c r="C57" s="17">
        <v>1</v>
      </c>
      <c r="D57" s="18"/>
    </row>
    <row r="58" spans="1:5">
      <c r="A58" s="15"/>
      <c r="B58" s="16" t="s">
        <v>60</v>
      </c>
      <c r="C58" s="17">
        <v>2</v>
      </c>
      <c r="D58" s="18"/>
    </row>
    <row r="59" spans="1:5">
      <c r="A59" s="15"/>
      <c r="B59" s="16" t="s">
        <v>61</v>
      </c>
      <c r="C59" s="17">
        <v>1</v>
      </c>
      <c r="D59" s="18"/>
    </row>
    <row r="60" spans="1:5">
      <c r="A60" s="15"/>
      <c r="B60" s="16" t="s">
        <v>62</v>
      </c>
      <c r="C60" s="17">
        <v>4</v>
      </c>
      <c r="D60" s="18">
        <v>4</v>
      </c>
    </row>
    <row r="61" spans="1:5">
      <c r="A61" s="19"/>
      <c r="B61" s="20" t="s">
        <v>63</v>
      </c>
      <c r="C61" s="21">
        <v>2</v>
      </c>
      <c r="D61" s="22"/>
      <c r="E61" s="10"/>
    </row>
    <row r="62" spans="1:5">
      <c r="A62" s="11" t="s">
        <v>64</v>
      </c>
      <c r="B62" s="12"/>
      <c r="C62" s="13">
        <v>272</v>
      </c>
      <c r="D62" s="14">
        <v>25</v>
      </c>
    </row>
    <row r="63" spans="1:5">
      <c r="A63" s="15"/>
      <c r="B63" s="16" t="s">
        <v>65</v>
      </c>
      <c r="C63" s="17">
        <v>50</v>
      </c>
      <c r="D63" s="18">
        <v>9</v>
      </c>
    </row>
    <row r="64" spans="1:5">
      <c r="A64" s="15"/>
      <c r="B64" s="16" t="s">
        <v>66</v>
      </c>
      <c r="C64" s="17">
        <v>153</v>
      </c>
      <c r="D64" s="18">
        <v>8</v>
      </c>
    </row>
    <row r="65" spans="1:5">
      <c r="A65" s="15"/>
      <c r="B65" s="16" t="s">
        <v>67</v>
      </c>
      <c r="C65" s="17">
        <v>1</v>
      </c>
      <c r="D65" s="18"/>
    </row>
    <row r="66" spans="1:5">
      <c r="A66" s="15"/>
      <c r="B66" s="16" t="s">
        <v>68</v>
      </c>
      <c r="C66" s="17">
        <v>4</v>
      </c>
      <c r="D66" s="18">
        <v>1</v>
      </c>
    </row>
    <row r="67" spans="1:5">
      <c r="A67" s="15"/>
      <c r="B67" s="16" t="s">
        <v>69</v>
      </c>
      <c r="C67" s="17">
        <v>26</v>
      </c>
      <c r="D67" s="18">
        <v>2</v>
      </c>
    </row>
    <row r="68" spans="1:5">
      <c r="A68" s="15"/>
      <c r="B68" s="16" t="s">
        <v>70</v>
      </c>
      <c r="C68" s="17">
        <v>2</v>
      </c>
      <c r="D68" s="18"/>
    </row>
    <row r="69" spans="1:5">
      <c r="A69" s="15"/>
      <c r="B69" s="16" t="s">
        <v>71</v>
      </c>
      <c r="C69" s="17">
        <v>5</v>
      </c>
      <c r="D69" s="18"/>
    </row>
    <row r="70" spans="1:5">
      <c r="A70" s="15"/>
      <c r="B70" s="16" t="s">
        <v>72</v>
      </c>
      <c r="C70" s="17">
        <v>1</v>
      </c>
      <c r="D70" s="18"/>
    </row>
    <row r="71" spans="1:5">
      <c r="A71" s="15"/>
      <c r="B71" s="16" t="s">
        <v>73</v>
      </c>
      <c r="C71" s="17">
        <v>5</v>
      </c>
      <c r="D71" s="18">
        <v>1</v>
      </c>
    </row>
    <row r="72" spans="1:5">
      <c r="A72" s="15"/>
      <c r="B72" s="16" t="s">
        <v>74</v>
      </c>
      <c r="C72" s="17">
        <v>2</v>
      </c>
      <c r="D72" s="18">
        <v>1</v>
      </c>
    </row>
    <row r="73" spans="1:5">
      <c r="A73" s="15"/>
      <c r="B73" s="16" t="s">
        <v>75</v>
      </c>
      <c r="C73" s="17">
        <v>17</v>
      </c>
      <c r="D73" s="18">
        <v>3</v>
      </c>
    </row>
    <row r="74" spans="1:5">
      <c r="A74" s="15"/>
      <c r="B74" s="16" t="s">
        <v>76</v>
      </c>
      <c r="C74" s="17">
        <v>1</v>
      </c>
      <c r="D74" s="18"/>
    </row>
    <row r="75" spans="1:5">
      <c r="A75" s="19"/>
      <c r="B75" s="20" t="s">
        <v>77</v>
      </c>
      <c r="C75" s="21">
        <v>5</v>
      </c>
      <c r="D75" s="22"/>
      <c r="E75" s="10"/>
    </row>
    <row r="76" spans="1:5">
      <c r="A76" s="11" t="s">
        <v>78</v>
      </c>
      <c r="B76" s="12"/>
      <c r="C76" s="13">
        <v>305</v>
      </c>
      <c r="D76" s="14">
        <v>9</v>
      </c>
    </row>
    <row r="77" spans="1:5">
      <c r="A77" s="15"/>
      <c r="B77" s="16" t="s">
        <v>79</v>
      </c>
      <c r="C77" s="17">
        <v>1</v>
      </c>
      <c r="D77" s="18"/>
    </row>
    <row r="78" spans="1:5">
      <c r="A78" s="15"/>
      <c r="B78" s="16" t="s">
        <v>80</v>
      </c>
      <c r="C78" s="17">
        <v>1</v>
      </c>
      <c r="D78" s="18"/>
    </row>
    <row r="79" spans="1:5">
      <c r="A79" s="15"/>
      <c r="B79" s="16" t="s">
        <v>81</v>
      </c>
      <c r="C79" s="17">
        <v>5</v>
      </c>
      <c r="D79" s="18"/>
    </row>
    <row r="80" spans="1:5">
      <c r="A80" s="15"/>
      <c r="B80" s="16" t="s">
        <v>82</v>
      </c>
      <c r="C80" s="17">
        <v>1</v>
      </c>
      <c r="D80" s="18"/>
    </row>
    <row r="81" spans="1:5">
      <c r="A81" s="15"/>
      <c r="B81" s="16" t="s">
        <v>83</v>
      </c>
      <c r="C81" s="17">
        <v>148</v>
      </c>
      <c r="D81" s="18">
        <v>8</v>
      </c>
    </row>
    <row r="82" spans="1:5">
      <c r="A82" s="15"/>
      <c r="B82" s="16" t="s">
        <v>84</v>
      </c>
      <c r="C82" s="17">
        <v>85</v>
      </c>
      <c r="D82" s="18"/>
    </row>
    <row r="83" spans="1:5">
      <c r="A83" s="15"/>
      <c r="B83" s="16" t="s">
        <v>85</v>
      </c>
      <c r="C83" s="17">
        <v>5</v>
      </c>
      <c r="D83" s="18"/>
    </row>
    <row r="84" spans="1:5">
      <c r="A84" s="15"/>
      <c r="B84" s="16" t="s">
        <v>86</v>
      </c>
      <c r="C84" s="17">
        <v>7</v>
      </c>
      <c r="D84" s="18"/>
    </row>
    <row r="85" spans="1:5">
      <c r="A85" s="15"/>
      <c r="B85" s="16" t="s">
        <v>87</v>
      </c>
      <c r="C85" s="17">
        <v>2</v>
      </c>
      <c r="D85" s="18"/>
    </row>
    <row r="86" spans="1:5">
      <c r="A86" s="15"/>
      <c r="B86" s="16" t="s">
        <v>88</v>
      </c>
      <c r="C86" s="17">
        <v>7</v>
      </c>
      <c r="D86" s="18"/>
    </row>
    <row r="87" spans="1:5">
      <c r="A87" s="15"/>
      <c r="B87" s="16" t="s">
        <v>89</v>
      </c>
      <c r="C87" s="17">
        <v>14</v>
      </c>
      <c r="D87" s="18"/>
    </row>
    <row r="88" spans="1:5">
      <c r="A88" s="15"/>
      <c r="B88" s="16" t="s">
        <v>90</v>
      </c>
      <c r="C88" s="17">
        <v>2</v>
      </c>
      <c r="D88" s="18"/>
    </row>
    <row r="89" spans="1:5">
      <c r="A89" s="15"/>
      <c r="B89" s="16" t="s">
        <v>91</v>
      </c>
      <c r="C89" s="17">
        <v>9</v>
      </c>
      <c r="D89" s="18"/>
    </row>
    <row r="90" spans="1:5">
      <c r="A90" s="15"/>
      <c r="B90" s="16" t="s">
        <v>92</v>
      </c>
      <c r="C90" s="17">
        <v>5</v>
      </c>
      <c r="D90" s="18"/>
    </row>
    <row r="91" spans="1:5">
      <c r="A91" s="15"/>
      <c r="B91" s="16" t="s">
        <v>93</v>
      </c>
      <c r="C91" s="17">
        <v>7</v>
      </c>
      <c r="D91" s="18"/>
    </row>
    <row r="92" spans="1:5">
      <c r="A92" s="15"/>
      <c r="B92" s="16" t="s">
        <v>94</v>
      </c>
      <c r="C92" s="17">
        <v>2</v>
      </c>
      <c r="D92" s="18">
        <v>1</v>
      </c>
    </row>
    <row r="93" spans="1:5">
      <c r="A93" s="15"/>
      <c r="B93" s="16" t="s">
        <v>95</v>
      </c>
      <c r="C93" s="17">
        <v>2</v>
      </c>
      <c r="D93" s="18"/>
    </row>
    <row r="94" spans="1:5">
      <c r="A94" s="19"/>
      <c r="B94" s="20" t="s">
        <v>96</v>
      </c>
      <c r="C94" s="21">
        <v>2</v>
      </c>
      <c r="D94" s="22"/>
      <c r="E94" s="10"/>
    </row>
    <row r="95" spans="1:5">
      <c r="A95" s="11" t="s">
        <v>97</v>
      </c>
      <c r="B95" s="12"/>
      <c r="C95" s="13">
        <v>92</v>
      </c>
      <c r="D95" s="14">
        <v>7</v>
      </c>
    </row>
    <row r="96" spans="1:5">
      <c r="A96" s="15"/>
      <c r="B96" s="16" t="s">
        <v>98</v>
      </c>
      <c r="C96" s="17">
        <v>4</v>
      </c>
      <c r="D96" s="18"/>
    </row>
    <row r="97" spans="1:5">
      <c r="A97" s="15"/>
      <c r="B97" s="16" t="s">
        <v>99</v>
      </c>
      <c r="C97" s="17">
        <v>15</v>
      </c>
      <c r="D97" s="18"/>
    </row>
    <row r="98" spans="1:5">
      <c r="A98" s="15"/>
      <c r="B98" s="16" t="s">
        <v>100</v>
      </c>
      <c r="C98" s="17">
        <v>6</v>
      </c>
      <c r="D98" s="18">
        <v>2</v>
      </c>
    </row>
    <row r="99" spans="1:5">
      <c r="A99" s="15"/>
      <c r="B99" s="16" t="s">
        <v>101</v>
      </c>
      <c r="C99" s="17">
        <v>4</v>
      </c>
      <c r="D99" s="18">
        <v>1</v>
      </c>
    </row>
    <row r="100" spans="1:5">
      <c r="A100" s="15"/>
      <c r="B100" s="16" t="s">
        <v>102</v>
      </c>
      <c r="C100" s="17">
        <v>4</v>
      </c>
      <c r="D100" s="18">
        <v>1</v>
      </c>
    </row>
    <row r="101" spans="1:5">
      <c r="A101" s="15"/>
      <c r="B101" s="16" t="s">
        <v>103</v>
      </c>
      <c r="C101" s="17">
        <v>1</v>
      </c>
      <c r="D101" s="18"/>
    </row>
    <row r="102" spans="1:5">
      <c r="A102" s="15"/>
      <c r="B102" s="16" t="s">
        <v>104</v>
      </c>
      <c r="C102" s="17">
        <v>6</v>
      </c>
      <c r="D102" s="18"/>
    </row>
    <row r="103" spans="1:5">
      <c r="A103" s="15"/>
      <c r="B103" s="16" t="s">
        <v>105</v>
      </c>
      <c r="C103" s="17">
        <v>2</v>
      </c>
      <c r="D103" s="18">
        <v>1</v>
      </c>
    </row>
    <row r="104" spans="1:5">
      <c r="A104" s="15"/>
      <c r="B104" s="16" t="s">
        <v>106</v>
      </c>
      <c r="C104" s="17">
        <v>2</v>
      </c>
      <c r="D104" s="18"/>
    </row>
    <row r="105" spans="1:5">
      <c r="A105" s="15"/>
      <c r="B105" s="16" t="s">
        <v>107</v>
      </c>
      <c r="C105" s="17">
        <v>3</v>
      </c>
      <c r="D105" s="18">
        <v>1</v>
      </c>
    </row>
    <row r="106" spans="1:5">
      <c r="A106" s="15"/>
      <c r="B106" s="16" t="s">
        <v>108</v>
      </c>
      <c r="C106" s="17">
        <v>2</v>
      </c>
      <c r="D106" s="18"/>
    </row>
    <row r="107" spans="1:5">
      <c r="A107" s="19"/>
      <c r="B107" s="20" t="s">
        <v>109</v>
      </c>
      <c r="C107" s="21">
        <v>43</v>
      </c>
      <c r="D107" s="22">
        <v>1</v>
      </c>
      <c r="E107" s="10"/>
    </row>
    <row r="108" spans="1:5">
      <c r="A108" s="11" t="s">
        <v>110</v>
      </c>
      <c r="B108" s="12"/>
      <c r="C108" s="13">
        <v>149</v>
      </c>
      <c r="D108" s="14">
        <v>47</v>
      </c>
    </row>
    <row r="109" spans="1:5">
      <c r="A109" s="15"/>
      <c r="B109" s="16" t="s">
        <v>111</v>
      </c>
      <c r="C109" s="17">
        <v>4</v>
      </c>
      <c r="D109" s="18">
        <v>1</v>
      </c>
    </row>
    <row r="110" spans="1:5">
      <c r="A110" s="15"/>
      <c r="B110" s="16" t="s">
        <v>112</v>
      </c>
      <c r="C110" s="17">
        <v>4</v>
      </c>
      <c r="D110" s="18">
        <v>4</v>
      </c>
    </row>
    <row r="111" spans="1:5">
      <c r="A111" s="15"/>
      <c r="B111" s="16" t="s">
        <v>113</v>
      </c>
      <c r="C111" s="17">
        <v>3</v>
      </c>
      <c r="D111" s="18"/>
    </row>
    <row r="112" spans="1:5">
      <c r="A112" s="15"/>
      <c r="B112" s="16" t="s">
        <v>114</v>
      </c>
      <c r="C112" s="17">
        <v>122</v>
      </c>
      <c r="D112" s="18">
        <v>34</v>
      </c>
    </row>
    <row r="113" spans="1:5">
      <c r="A113" s="15"/>
      <c r="B113" s="16" t="s">
        <v>115</v>
      </c>
      <c r="C113" s="17">
        <v>3</v>
      </c>
      <c r="D113" s="18"/>
    </row>
    <row r="114" spans="1:5">
      <c r="A114" s="15"/>
      <c r="B114" s="16" t="s">
        <v>116</v>
      </c>
      <c r="C114" s="17">
        <v>7</v>
      </c>
      <c r="D114" s="18">
        <v>2</v>
      </c>
    </row>
    <row r="115" spans="1:5">
      <c r="A115" s="19"/>
      <c r="B115" s="20" t="s">
        <v>117</v>
      </c>
      <c r="C115" s="21">
        <v>6</v>
      </c>
      <c r="D115" s="22">
        <v>6</v>
      </c>
      <c r="E115" s="10"/>
    </row>
    <row r="116" spans="1:5">
      <c r="A116" s="11" t="s">
        <v>118</v>
      </c>
      <c r="B116" s="12"/>
      <c r="C116" s="13">
        <v>51</v>
      </c>
      <c r="D116" s="14">
        <v>29</v>
      </c>
    </row>
    <row r="117" spans="1:5">
      <c r="A117" s="15"/>
      <c r="B117" s="16" t="s">
        <v>119</v>
      </c>
      <c r="C117" s="17">
        <v>6</v>
      </c>
      <c r="D117" s="18">
        <v>5</v>
      </c>
    </row>
    <row r="118" spans="1:5">
      <c r="A118" s="15"/>
      <c r="B118" s="16" t="s">
        <v>120</v>
      </c>
      <c r="C118" s="17">
        <v>4</v>
      </c>
      <c r="D118" s="18">
        <v>4</v>
      </c>
    </row>
    <row r="119" spans="1:5">
      <c r="A119" s="15"/>
      <c r="B119" s="16" t="s">
        <v>121</v>
      </c>
      <c r="C119" s="17">
        <v>2</v>
      </c>
      <c r="D119" s="18"/>
    </row>
    <row r="120" spans="1:5">
      <c r="A120" s="15"/>
      <c r="B120" s="16" t="s">
        <v>122</v>
      </c>
      <c r="C120" s="17">
        <v>4</v>
      </c>
      <c r="D120" s="18"/>
    </row>
    <row r="121" spans="1:5">
      <c r="A121" s="15"/>
      <c r="B121" s="16" t="s">
        <v>123</v>
      </c>
      <c r="C121" s="17">
        <v>2</v>
      </c>
      <c r="D121" s="18"/>
    </row>
    <row r="122" spans="1:5">
      <c r="A122" s="15"/>
      <c r="B122" s="16" t="s">
        <v>124</v>
      </c>
      <c r="C122" s="17">
        <v>2</v>
      </c>
      <c r="D122" s="18"/>
    </row>
    <row r="123" spans="1:5">
      <c r="A123" s="15"/>
      <c r="B123" s="16" t="s">
        <v>125</v>
      </c>
      <c r="C123" s="17">
        <v>2</v>
      </c>
      <c r="D123" s="18"/>
    </row>
    <row r="124" spans="1:5">
      <c r="A124" s="15"/>
      <c r="B124" s="16" t="s">
        <v>126</v>
      </c>
      <c r="C124" s="17">
        <v>5</v>
      </c>
      <c r="D124" s="18"/>
    </row>
    <row r="125" spans="1:5">
      <c r="A125" s="15"/>
      <c r="B125" s="16" t="s">
        <v>127</v>
      </c>
      <c r="C125" s="17">
        <v>19</v>
      </c>
      <c r="D125" s="18">
        <v>19</v>
      </c>
    </row>
    <row r="126" spans="1:5">
      <c r="A126" s="15"/>
      <c r="B126" s="16" t="s">
        <v>128</v>
      </c>
      <c r="C126" s="17">
        <v>1</v>
      </c>
      <c r="D126" s="18"/>
    </row>
    <row r="127" spans="1:5">
      <c r="A127" s="15"/>
      <c r="B127" s="16" t="s">
        <v>129</v>
      </c>
      <c r="C127" s="17">
        <v>1</v>
      </c>
      <c r="D127" s="18"/>
    </row>
    <row r="128" spans="1:5">
      <c r="A128" s="19"/>
      <c r="B128" s="20" t="s">
        <v>130</v>
      </c>
      <c r="C128" s="21">
        <v>3</v>
      </c>
      <c r="D128" s="22">
        <v>1</v>
      </c>
      <c r="E128" s="10"/>
    </row>
    <row r="129" spans="1:5">
      <c r="A129" s="11" t="s">
        <v>131</v>
      </c>
      <c r="B129" s="12"/>
      <c r="C129" s="13">
        <v>24</v>
      </c>
      <c r="D129" s="14">
        <v>6</v>
      </c>
    </row>
    <row r="130" spans="1:5">
      <c r="A130" s="15"/>
      <c r="B130" s="16" t="s">
        <v>132</v>
      </c>
      <c r="C130" s="17">
        <v>7</v>
      </c>
      <c r="D130" s="18">
        <v>3</v>
      </c>
    </row>
    <row r="131" spans="1:5">
      <c r="A131" s="15"/>
      <c r="B131" s="16" t="s">
        <v>133</v>
      </c>
      <c r="C131" s="17">
        <v>2</v>
      </c>
      <c r="D131" s="18"/>
    </row>
    <row r="132" spans="1:5">
      <c r="A132" s="15"/>
      <c r="B132" s="16" t="s">
        <v>134</v>
      </c>
      <c r="C132" s="17">
        <v>4</v>
      </c>
      <c r="D132" s="18"/>
    </row>
    <row r="133" spans="1:5">
      <c r="A133" s="15"/>
      <c r="B133" s="16" t="s">
        <v>135</v>
      </c>
      <c r="C133" s="17">
        <v>5</v>
      </c>
      <c r="D133" s="18">
        <v>1</v>
      </c>
    </row>
    <row r="134" spans="1:5">
      <c r="A134" s="15"/>
      <c r="B134" s="16" t="s">
        <v>136</v>
      </c>
      <c r="C134" s="17">
        <v>2</v>
      </c>
      <c r="D134" s="18">
        <v>2</v>
      </c>
    </row>
    <row r="135" spans="1:5">
      <c r="A135" s="19"/>
      <c r="B135" s="20" t="s">
        <v>137</v>
      </c>
      <c r="C135" s="21">
        <v>4</v>
      </c>
      <c r="D135" s="22"/>
      <c r="E135" s="10"/>
    </row>
    <row r="136" spans="1:5">
      <c r="A136" s="11" t="s">
        <v>138</v>
      </c>
      <c r="B136" s="12"/>
      <c r="C136" s="13">
        <v>35</v>
      </c>
      <c r="D136" s="14">
        <v>6</v>
      </c>
    </row>
    <row r="137" spans="1:5">
      <c r="A137" s="15"/>
      <c r="B137" s="16" t="s">
        <v>139</v>
      </c>
      <c r="C137" s="17">
        <v>2</v>
      </c>
      <c r="D137" s="18"/>
    </row>
    <row r="138" spans="1:5">
      <c r="A138" s="15"/>
      <c r="B138" s="16" t="s">
        <v>140</v>
      </c>
      <c r="C138" s="17">
        <v>2</v>
      </c>
      <c r="D138" s="18"/>
    </row>
    <row r="139" spans="1:5">
      <c r="A139" s="15"/>
      <c r="B139" s="16" t="s">
        <v>141</v>
      </c>
      <c r="C139" s="17">
        <v>1</v>
      </c>
      <c r="D139" s="18"/>
    </row>
    <row r="140" spans="1:5">
      <c r="A140" s="15"/>
      <c r="B140" s="16" t="s">
        <v>142</v>
      </c>
      <c r="C140" s="17">
        <v>4</v>
      </c>
      <c r="D140" s="18"/>
    </row>
    <row r="141" spans="1:5">
      <c r="A141" s="15"/>
      <c r="B141" s="16" t="s">
        <v>143</v>
      </c>
      <c r="C141" s="17">
        <v>1</v>
      </c>
      <c r="D141" s="18"/>
    </row>
    <row r="142" spans="1:5">
      <c r="A142" s="15"/>
      <c r="B142" s="16" t="s">
        <v>144</v>
      </c>
      <c r="C142" s="17">
        <v>1</v>
      </c>
      <c r="D142" s="18"/>
    </row>
    <row r="143" spans="1:5">
      <c r="A143" s="15"/>
      <c r="B143" s="16" t="s">
        <v>145</v>
      </c>
      <c r="C143" s="17">
        <v>3</v>
      </c>
      <c r="D143" s="18"/>
    </row>
    <row r="144" spans="1:5">
      <c r="A144" s="15"/>
      <c r="B144" s="16" t="s">
        <v>146</v>
      </c>
      <c r="C144" s="17">
        <v>6</v>
      </c>
      <c r="D144" s="18">
        <v>6</v>
      </c>
    </row>
    <row r="145" spans="1:5">
      <c r="A145" s="15"/>
      <c r="B145" s="16" t="s">
        <v>147</v>
      </c>
      <c r="C145" s="17">
        <v>2</v>
      </c>
      <c r="D145" s="18"/>
    </row>
    <row r="146" spans="1:5">
      <c r="A146" s="15"/>
      <c r="B146" s="16" t="s">
        <v>148</v>
      </c>
      <c r="C146" s="17">
        <v>6</v>
      </c>
      <c r="D146" s="18"/>
    </row>
    <row r="147" spans="1:5">
      <c r="A147" s="15"/>
      <c r="B147" s="16" t="s">
        <v>149</v>
      </c>
      <c r="C147" s="17">
        <v>2</v>
      </c>
      <c r="D147" s="18"/>
    </row>
    <row r="148" spans="1:5">
      <c r="A148" s="15"/>
      <c r="B148" s="16" t="s">
        <v>150</v>
      </c>
      <c r="C148" s="17">
        <v>1</v>
      </c>
      <c r="D148" s="18"/>
    </row>
    <row r="149" spans="1:5">
      <c r="A149" s="15"/>
      <c r="B149" s="16" t="s">
        <v>151</v>
      </c>
      <c r="C149" s="17">
        <v>1</v>
      </c>
      <c r="D149" s="18"/>
    </row>
    <row r="150" spans="1:5">
      <c r="A150" s="15"/>
      <c r="B150" s="16" t="s">
        <v>152</v>
      </c>
      <c r="C150" s="17">
        <v>2</v>
      </c>
      <c r="D150" s="18"/>
    </row>
    <row r="151" spans="1:5">
      <c r="A151" s="19"/>
      <c r="B151" s="20" t="s">
        <v>153</v>
      </c>
      <c r="C151" s="21">
        <v>1</v>
      </c>
      <c r="D151" s="22"/>
      <c r="E151" s="10"/>
    </row>
    <row r="152" spans="1:5">
      <c r="A152" s="11" t="s">
        <v>154</v>
      </c>
      <c r="B152" s="12"/>
      <c r="C152" s="13">
        <v>51</v>
      </c>
      <c r="D152" s="14">
        <v>35</v>
      </c>
    </row>
    <row r="153" spans="1:5">
      <c r="A153" s="15"/>
      <c r="B153" s="16" t="s">
        <v>155</v>
      </c>
      <c r="C153" s="17">
        <v>2</v>
      </c>
      <c r="D153" s="18"/>
    </row>
    <row r="154" spans="1:5">
      <c r="A154" s="15"/>
      <c r="B154" s="16" t="s">
        <v>156</v>
      </c>
      <c r="C154" s="17">
        <v>1</v>
      </c>
      <c r="D154" s="18"/>
    </row>
    <row r="155" spans="1:5">
      <c r="A155" s="15"/>
      <c r="B155" s="16" t="s">
        <v>157</v>
      </c>
      <c r="C155" s="17">
        <v>3</v>
      </c>
      <c r="D155" s="18">
        <v>1</v>
      </c>
    </row>
    <row r="156" spans="1:5">
      <c r="A156" s="15"/>
      <c r="B156" s="16" t="s">
        <v>158</v>
      </c>
      <c r="C156" s="17">
        <v>3</v>
      </c>
      <c r="D156" s="18"/>
    </row>
    <row r="157" spans="1:5">
      <c r="A157" s="15"/>
      <c r="B157" s="16" t="s">
        <v>159</v>
      </c>
      <c r="C157" s="17">
        <v>13</v>
      </c>
      <c r="D157" s="18">
        <v>13</v>
      </c>
    </row>
    <row r="158" spans="1:5">
      <c r="A158" s="15"/>
      <c r="B158" s="16" t="s">
        <v>160</v>
      </c>
      <c r="C158" s="17">
        <v>6</v>
      </c>
      <c r="D158" s="18">
        <v>6</v>
      </c>
    </row>
    <row r="159" spans="1:5">
      <c r="A159" s="15"/>
      <c r="B159" s="16" t="s">
        <v>161</v>
      </c>
      <c r="C159" s="17">
        <v>2</v>
      </c>
      <c r="D159" s="18">
        <v>1</v>
      </c>
    </row>
    <row r="160" spans="1:5">
      <c r="A160" s="15"/>
      <c r="B160" s="16" t="s">
        <v>162</v>
      </c>
      <c r="C160" s="17">
        <v>5</v>
      </c>
      <c r="D160" s="18">
        <v>5</v>
      </c>
    </row>
    <row r="161" spans="1:5">
      <c r="A161" s="15"/>
      <c r="B161" s="16" t="s">
        <v>163</v>
      </c>
      <c r="C161" s="17">
        <v>3</v>
      </c>
      <c r="D161" s="18"/>
    </row>
    <row r="162" spans="1:5">
      <c r="A162" s="15"/>
      <c r="B162" s="16" t="s">
        <v>164</v>
      </c>
      <c r="C162" s="17">
        <v>4</v>
      </c>
      <c r="D162" s="18">
        <v>4</v>
      </c>
    </row>
    <row r="163" spans="1:5">
      <c r="A163" s="15"/>
      <c r="B163" s="16" t="s">
        <v>165</v>
      </c>
      <c r="C163" s="17">
        <v>3</v>
      </c>
      <c r="D163" s="18"/>
    </row>
    <row r="164" spans="1:5">
      <c r="A164" s="15"/>
      <c r="B164" s="16" t="s">
        <v>166</v>
      </c>
      <c r="C164" s="17">
        <v>1</v>
      </c>
      <c r="D164" s="18"/>
    </row>
    <row r="165" spans="1:5">
      <c r="A165" s="15"/>
      <c r="B165" s="16" t="s">
        <v>167</v>
      </c>
      <c r="C165" s="17">
        <v>2</v>
      </c>
      <c r="D165" s="18">
        <v>2</v>
      </c>
    </row>
    <row r="166" spans="1:5">
      <c r="A166" s="15"/>
      <c r="B166" s="16" t="s">
        <v>168</v>
      </c>
      <c r="C166" s="17">
        <v>2</v>
      </c>
      <c r="D166" s="18">
        <v>2</v>
      </c>
    </row>
    <row r="167" spans="1:5">
      <c r="A167" s="19"/>
      <c r="B167" s="20" t="s">
        <v>169</v>
      </c>
      <c r="C167" s="21">
        <v>1</v>
      </c>
      <c r="D167" s="22">
        <v>1</v>
      </c>
      <c r="E167" s="10"/>
    </row>
    <row r="168" spans="1:5">
      <c r="A168" s="11" t="s">
        <v>170</v>
      </c>
      <c r="B168" s="12"/>
      <c r="C168" s="13">
        <v>22</v>
      </c>
      <c r="D168" s="14">
        <v>4</v>
      </c>
    </row>
    <row r="169" spans="1:5">
      <c r="A169" s="15"/>
      <c r="B169" s="16" t="s">
        <v>171</v>
      </c>
      <c r="C169" s="17">
        <v>7</v>
      </c>
      <c r="D169" s="18"/>
    </row>
    <row r="170" spans="1:5">
      <c r="A170" s="15"/>
      <c r="B170" s="16" t="s">
        <v>172</v>
      </c>
      <c r="C170" s="17">
        <v>2</v>
      </c>
      <c r="D170" s="18"/>
    </row>
    <row r="171" spans="1:5">
      <c r="A171" s="15"/>
      <c r="B171" s="16" t="s">
        <v>173</v>
      </c>
      <c r="C171" s="17">
        <v>2</v>
      </c>
      <c r="D171" s="18"/>
    </row>
    <row r="172" spans="1:5">
      <c r="A172" s="15"/>
      <c r="B172" s="16" t="s">
        <v>174</v>
      </c>
      <c r="C172" s="17">
        <v>2</v>
      </c>
      <c r="D172" s="18">
        <v>1</v>
      </c>
    </row>
    <row r="173" spans="1:5">
      <c r="A173" s="15"/>
      <c r="B173" s="16" t="s">
        <v>175</v>
      </c>
      <c r="C173" s="17">
        <v>5</v>
      </c>
      <c r="D173" s="18">
        <v>3</v>
      </c>
    </row>
    <row r="174" spans="1:5">
      <c r="A174" s="19"/>
      <c r="B174" s="20" t="s">
        <v>176</v>
      </c>
      <c r="C174" s="21">
        <v>4</v>
      </c>
      <c r="D174" s="22"/>
      <c r="E174" s="10"/>
    </row>
    <row r="175" spans="1:5">
      <c r="A175" s="11" t="s">
        <v>177</v>
      </c>
      <c r="B175" s="12"/>
      <c r="C175" s="13">
        <v>83</v>
      </c>
      <c r="D175" s="14">
        <v>14</v>
      </c>
    </row>
    <row r="176" spans="1:5">
      <c r="A176" s="15"/>
      <c r="B176" s="16" t="s">
        <v>178</v>
      </c>
      <c r="C176" s="17">
        <v>4</v>
      </c>
      <c r="D176" s="18"/>
    </row>
    <row r="177" spans="1:5">
      <c r="A177" s="15"/>
      <c r="B177" s="16" t="s">
        <v>179</v>
      </c>
      <c r="C177" s="17">
        <v>2</v>
      </c>
      <c r="D177" s="18"/>
    </row>
    <row r="178" spans="1:5">
      <c r="A178" s="15"/>
      <c r="B178" s="16" t="s">
        <v>180</v>
      </c>
      <c r="C178" s="17">
        <v>1</v>
      </c>
      <c r="D178" s="18"/>
    </row>
    <row r="179" spans="1:5">
      <c r="A179" s="15"/>
      <c r="B179" s="16" t="s">
        <v>181</v>
      </c>
      <c r="C179" s="17">
        <v>6</v>
      </c>
      <c r="D179" s="18">
        <v>2</v>
      </c>
    </row>
    <row r="180" spans="1:5">
      <c r="A180" s="15"/>
      <c r="B180" s="16" t="s">
        <v>182</v>
      </c>
      <c r="C180" s="17">
        <v>2</v>
      </c>
      <c r="D180" s="18"/>
    </row>
    <row r="181" spans="1:5">
      <c r="A181" s="15"/>
      <c r="B181" s="16" t="s">
        <v>183</v>
      </c>
      <c r="C181" s="17">
        <v>13</v>
      </c>
      <c r="D181" s="18"/>
    </row>
    <row r="182" spans="1:5">
      <c r="A182" s="15"/>
      <c r="B182" s="16" t="s">
        <v>184</v>
      </c>
      <c r="C182" s="17">
        <v>2</v>
      </c>
      <c r="D182" s="18"/>
    </row>
    <row r="183" spans="1:5">
      <c r="A183" s="15"/>
      <c r="B183" s="16" t="s">
        <v>185</v>
      </c>
      <c r="C183" s="17">
        <v>3</v>
      </c>
      <c r="D183" s="18">
        <v>1</v>
      </c>
    </row>
    <row r="184" spans="1:5">
      <c r="A184" s="15"/>
      <c r="B184" s="16" t="s">
        <v>186</v>
      </c>
      <c r="C184" s="17">
        <v>3</v>
      </c>
      <c r="D184" s="18"/>
    </row>
    <row r="185" spans="1:5">
      <c r="A185" s="15"/>
      <c r="B185" s="16" t="s">
        <v>187</v>
      </c>
      <c r="C185" s="17">
        <v>16</v>
      </c>
      <c r="D185" s="18">
        <v>5</v>
      </c>
    </row>
    <row r="186" spans="1:5">
      <c r="A186" s="15"/>
      <c r="B186" s="16" t="s">
        <v>188</v>
      </c>
      <c r="C186" s="17">
        <v>12</v>
      </c>
      <c r="D186" s="18">
        <v>5</v>
      </c>
    </row>
    <row r="187" spans="1:5">
      <c r="A187" s="15"/>
      <c r="B187" s="16" t="s">
        <v>189</v>
      </c>
      <c r="C187" s="17">
        <v>2</v>
      </c>
      <c r="D187" s="18"/>
    </row>
    <row r="188" spans="1:5">
      <c r="A188" s="15"/>
      <c r="B188" s="16" t="s">
        <v>190</v>
      </c>
      <c r="C188" s="17">
        <v>7</v>
      </c>
      <c r="D188" s="18">
        <v>1</v>
      </c>
    </row>
    <row r="189" spans="1:5">
      <c r="A189" s="15"/>
      <c r="B189" s="16" t="s">
        <v>191</v>
      </c>
      <c r="C189" s="17">
        <v>7</v>
      </c>
      <c r="D189" s="18"/>
    </row>
    <row r="190" spans="1:5">
      <c r="A190" s="19"/>
      <c r="B190" s="20" t="s">
        <v>192</v>
      </c>
      <c r="C190" s="21">
        <v>3</v>
      </c>
      <c r="D190" s="22"/>
      <c r="E190" s="10"/>
    </row>
    <row r="191" spans="1:5" s="27" customFormat="1">
      <c r="A191" s="23" t="s">
        <v>193</v>
      </c>
      <c r="B191" s="24"/>
      <c r="C191" s="25">
        <v>34</v>
      </c>
      <c r="D191" s="26">
        <v>18</v>
      </c>
    </row>
    <row r="192" spans="1:5" s="27" customFormat="1">
      <c r="A192" s="28"/>
      <c r="B192" s="29" t="s">
        <v>194</v>
      </c>
      <c r="C192" s="30">
        <v>3</v>
      </c>
      <c r="D192" s="31"/>
    </row>
    <row r="193" spans="1:5" s="27" customFormat="1">
      <c r="A193" s="28"/>
      <c r="B193" s="29" t="s">
        <v>195</v>
      </c>
      <c r="C193" s="30">
        <v>4</v>
      </c>
      <c r="D193" s="31">
        <v>1</v>
      </c>
    </row>
    <row r="194" spans="1:5" s="27" customFormat="1">
      <c r="A194" s="28"/>
      <c r="B194" s="29" t="s">
        <v>196</v>
      </c>
      <c r="C194" s="30">
        <v>1</v>
      </c>
      <c r="D194" s="31"/>
    </row>
    <row r="195" spans="1:5" s="27" customFormat="1">
      <c r="A195" s="28"/>
      <c r="B195" s="29" t="s">
        <v>197</v>
      </c>
      <c r="C195" s="30">
        <v>1</v>
      </c>
      <c r="D195" s="31"/>
    </row>
    <row r="196" spans="1:5" s="27" customFormat="1">
      <c r="A196" s="28"/>
      <c r="B196" s="29" t="s">
        <v>198</v>
      </c>
      <c r="C196" s="30">
        <v>6</v>
      </c>
      <c r="D196" s="31">
        <v>3</v>
      </c>
    </row>
    <row r="197" spans="1:5" s="27" customFormat="1">
      <c r="A197" s="28"/>
      <c r="B197" s="29" t="s">
        <v>199</v>
      </c>
      <c r="C197" s="30">
        <v>13</v>
      </c>
      <c r="D197" s="31">
        <v>12</v>
      </c>
      <c r="E197" s="32">
        <v>4</v>
      </c>
    </row>
    <row r="198" spans="1:5" s="27" customFormat="1">
      <c r="A198" s="28"/>
      <c r="B198" s="29" t="s">
        <v>200</v>
      </c>
      <c r="C198" s="30">
        <v>5</v>
      </c>
      <c r="D198" s="31">
        <v>2</v>
      </c>
      <c r="E198" s="32">
        <v>6</v>
      </c>
    </row>
    <row r="199" spans="1:5" s="27" customFormat="1">
      <c r="A199" s="33"/>
      <c r="B199" s="34" t="s">
        <v>201</v>
      </c>
      <c r="C199" s="35">
        <v>1</v>
      </c>
      <c r="D199" s="36"/>
      <c r="E199" s="37"/>
    </row>
    <row r="200" spans="1:5">
      <c r="A200" s="11" t="s">
        <v>202</v>
      </c>
      <c r="B200" s="12"/>
      <c r="C200" s="13">
        <v>37</v>
      </c>
      <c r="D200" s="14">
        <v>3</v>
      </c>
    </row>
    <row r="201" spans="1:5">
      <c r="A201" s="15"/>
      <c r="B201" s="16" t="s">
        <v>12</v>
      </c>
      <c r="C201" s="17">
        <v>2</v>
      </c>
      <c r="D201" s="18"/>
    </row>
    <row r="202" spans="1:5">
      <c r="A202" s="15"/>
      <c r="B202" s="16" t="s">
        <v>203</v>
      </c>
      <c r="C202" s="17">
        <v>1</v>
      </c>
      <c r="D202" s="18"/>
    </row>
    <row r="203" spans="1:5">
      <c r="A203" s="15"/>
      <c r="B203" s="16" t="s">
        <v>204</v>
      </c>
      <c r="C203" s="17">
        <v>1</v>
      </c>
      <c r="D203" s="18"/>
    </row>
    <row r="204" spans="1:5">
      <c r="A204" s="15"/>
      <c r="B204" s="16" t="s">
        <v>205</v>
      </c>
      <c r="C204" s="17">
        <v>3</v>
      </c>
      <c r="D204" s="18"/>
    </row>
    <row r="205" spans="1:5">
      <c r="A205" s="15"/>
      <c r="B205" s="16" t="s">
        <v>206</v>
      </c>
      <c r="C205" s="17">
        <v>2</v>
      </c>
      <c r="D205" s="18"/>
    </row>
    <row r="206" spans="1:5">
      <c r="A206" s="15"/>
      <c r="B206" s="16" t="s">
        <v>207</v>
      </c>
      <c r="C206" s="17">
        <v>1</v>
      </c>
      <c r="D206" s="18"/>
    </row>
    <row r="207" spans="1:5">
      <c r="A207" s="15"/>
      <c r="B207" s="16" t="s">
        <v>208</v>
      </c>
      <c r="C207" s="17">
        <v>7</v>
      </c>
      <c r="D207" s="18"/>
    </row>
    <row r="208" spans="1:5">
      <c r="A208" s="15"/>
      <c r="B208" s="16" t="s">
        <v>209</v>
      </c>
      <c r="C208" s="17">
        <v>11</v>
      </c>
      <c r="D208" s="18">
        <v>3</v>
      </c>
    </row>
    <row r="209" spans="1:5">
      <c r="A209" s="15"/>
      <c r="B209" s="16" t="s">
        <v>210</v>
      </c>
      <c r="C209" s="17">
        <v>2</v>
      </c>
      <c r="D209" s="18"/>
    </row>
    <row r="210" spans="1:5">
      <c r="A210" s="19"/>
      <c r="B210" s="20" t="s">
        <v>211</v>
      </c>
      <c r="C210" s="21">
        <v>7</v>
      </c>
      <c r="D210" s="22"/>
      <c r="E210" s="10"/>
    </row>
    <row r="211" spans="1:5">
      <c r="A211" s="11" t="s">
        <v>212</v>
      </c>
      <c r="B211" s="12"/>
      <c r="C211" s="13">
        <v>54</v>
      </c>
      <c r="D211" s="14">
        <v>9</v>
      </c>
    </row>
    <row r="212" spans="1:5">
      <c r="A212" s="15"/>
      <c r="B212" s="16" t="s">
        <v>213</v>
      </c>
      <c r="C212" s="17">
        <v>2</v>
      </c>
      <c r="D212" s="18"/>
    </row>
    <row r="213" spans="1:5">
      <c r="A213" s="15"/>
      <c r="B213" s="16" t="s">
        <v>214</v>
      </c>
      <c r="C213" s="17">
        <v>3</v>
      </c>
      <c r="D213" s="18"/>
    </row>
    <row r="214" spans="1:5">
      <c r="A214" s="15"/>
      <c r="B214" s="16" t="s">
        <v>215</v>
      </c>
      <c r="C214" s="17">
        <v>6</v>
      </c>
      <c r="D214" s="18">
        <v>1</v>
      </c>
    </row>
    <row r="215" spans="1:5">
      <c r="A215" s="15"/>
      <c r="B215" s="16" t="s">
        <v>174</v>
      </c>
      <c r="C215" s="17">
        <v>3</v>
      </c>
      <c r="D215" s="18">
        <v>2</v>
      </c>
    </row>
    <row r="216" spans="1:5">
      <c r="A216" s="15"/>
      <c r="B216" s="16" t="s">
        <v>216</v>
      </c>
      <c r="C216" s="17">
        <v>5</v>
      </c>
      <c r="D216" s="18">
        <v>1</v>
      </c>
    </row>
    <row r="217" spans="1:5">
      <c r="A217" s="15"/>
      <c r="B217" s="16" t="s">
        <v>217</v>
      </c>
      <c r="C217" s="17">
        <v>3</v>
      </c>
      <c r="D217" s="18">
        <v>1</v>
      </c>
    </row>
    <row r="218" spans="1:5">
      <c r="A218" s="15"/>
      <c r="B218" s="16" t="s">
        <v>218</v>
      </c>
      <c r="C218" s="17">
        <v>1</v>
      </c>
      <c r="D218" s="18">
        <v>1</v>
      </c>
    </row>
    <row r="219" spans="1:5">
      <c r="A219" s="15"/>
      <c r="B219" s="16" t="s">
        <v>219</v>
      </c>
      <c r="C219" s="17">
        <v>6</v>
      </c>
      <c r="D219" s="18">
        <v>1</v>
      </c>
    </row>
    <row r="220" spans="1:5">
      <c r="A220" s="15"/>
      <c r="B220" s="16" t="s">
        <v>220</v>
      </c>
      <c r="C220" s="17">
        <v>13</v>
      </c>
      <c r="D220" s="18">
        <v>1</v>
      </c>
    </row>
    <row r="221" spans="1:5">
      <c r="A221" s="15"/>
      <c r="B221" s="16" t="s">
        <v>221</v>
      </c>
      <c r="C221" s="17">
        <v>3</v>
      </c>
      <c r="D221" s="18"/>
    </row>
    <row r="222" spans="1:5">
      <c r="A222" s="15"/>
      <c r="B222" s="16" t="s">
        <v>222</v>
      </c>
      <c r="C222" s="17">
        <v>2</v>
      </c>
      <c r="D222" s="18"/>
    </row>
    <row r="223" spans="1:5">
      <c r="A223" s="15"/>
      <c r="B223" s="16" t="s">
        <v>223</v>
      </c>
      <c r="C223" s="17">
        <v>2</v>
      </c>
      <c r="D223" s="18"/>
    </row>
    <row r="224" spans="1:5">
      <c r="A224" s="15"/>
      <c r="B224" s="16" t="s">
        <v>224</v>
      </c>
      <c r="C224" s="17">
        <v>2</v>
      </c>
      <c r="D224" s="18"/>
    </row>
    <row r="225" spans="1:5">
      <c r="A225" s="19"/>
      <c r="B225" s="20" t="s">
        <v>225</v>
      </c>
      <c r="C225" s="21">
        <v>3</v>
      </c>
      <c r="D225" s="22">
        <v>1</v>
      </c>
      <c r="E225" s="10"/>
    </row>
    <row r="226" spans="1:5">
      <c r="A226" s="11" t="s">
        <v>226</v>
      </c>
      <c r="B226" s="12"/>
      <c r="C226" s="13">
        <v>87</v>
      </c>
      <c r="D226" s="14">
        <v>18</v>
      </c>
    </row>
    <row r="227" spans="1:5">
      <c r="A227" s="19"/>
      <c r="B227" s="20" t="s">
        <v>227</v>
      </c>
      <c r="C227" s="21">
        <v>87</v>
      </c>
      <c r="D227" s="22">
        <v>18</v>
      </c>
      <c r="E227" s="10"/>
    </row>
    <row r="228" spans="1:5">
      <c r="A228" s="11" t="s">
        <v>228</v>
      </c>
      <c r="B228" s="12"/>
      <c r="C228" s="13"/>
      <c r="D228" s="14"/>
    </row>
    <row r="229" spans="1:5">
      <c r="A229" s="19"/>
      <c r="B229" s="20" t="s">
        <v>228</v>
      </c>
      <c r="C229" s="21"/>
      <c r="D229" s="22"/>
      <c r="E229" s="38"/>
    </row>
    <row r="230" spans="1:5">
      <c r="A230" s="39" t="s">
        <v>229</v>
      </c>
      <c r="B230" s="40"/>
      <c r="C230" s="41">
        <v>1731</v>
      </c>
      <c r="D230" s="42">
        <v>396</v>
      </c>
    </row>
  </sheetData>
  <mergeCells count="1">
    <mergeCell ref="D2:E2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0"/>
  <sheetViews>
    <sheetView tabSelected="1" view="pageBreakPreview" zoomScale="142" zoomScaleSheetLayoutView="142" workbookViewId="0">
      <selection activeCell="H20" sqref="H20"/>
    </sheetView>
  </sheetViews>
  <sheetFormatPr defaultRowHeight="15"/>
  <cols>
    <col min="1" max="1" width="40.140625" bestFit="1" customWidth="1"/>
    <col min="2" max="2" width="5" hidden="1" customWidth="1"/>
    <col min="3" max="3" width="11" customWidth="1"/>
    <col min="4" max="4" width="13" customWidth="1"/>
    <col min="5" max="7" width="13" style="61" hidden="1" customWidth="1"/>
    <col min="8" max="8" width="12.7109375" style="108" customWidth="1"/>
    <col min="9" max="10" width="12.7109375" hidden="1" customWidth="1"/>
    <col min="11" max="12" width="10.7109375" style="48" customWidth="1"/>
    <col min="13" max="13" width="9.5703125" style="109" customWidth="1"/>
    <col min="14" max="14" width="9.5703125" style="109" hidden="1" customWidth="1"/>
    <col min="15" max="15" width="13" customWidth="1"/>
    <col min="16" max="17" width="13" style="107" customWidth="1"/>
    <col min="18" max="18" width="9.5703125" style="48" hidden="1" customWidth="1"/>
    <col min="19" max="19" width="18.140625" hidden="1" customWidth="1"/>
    <col min="20" max="20" width="17" hidden="1" customWidth="1"/>
    <col min="21" max="21" width="16.85546875" style="48" hidden="1" customWidth="1"/>
    <col min="22" max="22" width="9.5703125" style="48" hidden="1" customWidth="1"/>
    <col min="23" max="23" width="14.28515625" hidden="1" customWidth="1"/>
  </cols>
  <sheetData>
    <row r="1" spans="1:23">
      <c r="A1" s="61"/>
      <c r="B1" s="61"/>
      <c r="C1" s="61"/>
      <c r="D1" s="61"/>
      <c r="H1" s="61"/>
      <c r="I1" s="61"/>
      <c r="J1" s="61"/>
      <c r="K1" s="173"/>
      <c r="L1" s="173"/>
      <c r="M1" s="173"/>
      <c r="P1" s="179" t="s">
        <v>291</v>
      </c>
      <c r="Q1" s="179"/>
    </row>
    <row r="2" spans="1:23">
      <c r="A2" s="180" t="s">
        <v>292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23" s="166" customFormat="1" ht="112.5">
      <c r="A3" s="157" t="s">
        <v>290</v>
      </c>
      <c r="B3" s="157">
        <v>2019</v>
      </c>
      <c r="C3" s="157" t="s">
        <v>289</v>
      </c>
      <c r="D3" s="158" t="s">
        <v>269</v>
      </c>
      <c r="E3" s="159" t="s">
        <v>270</v>
      </c>
      <c r="F3" s="159" t="s">
        <v>271</v>
      </c>
      <c r="G3" s="159" t="s">
        <v>272</v>
      </c>
      <c r="H3" s="160" t="s">
        <v>274</v>
      </c>
      <c r="I3" s="161" t="s">
        <v>275</v>
      </c>
      <c r="J3" s="161" t="s">
        <v>278</v>
      </c>
      <c r="K3" s="161" t="s">
        <v>261</v>
      </c>
      <c r="L3" s="162" t="s">
        <v>280</v>
      </c>
      <c r="M3" s="160" t="s">
        <v>281</v>
      </c>
      <c r="N3" s="160"/>
      <c r="O3" s="158" t="s">
        <v>279</v>
      </c>
      <c r="P3" s="163" t="s">
        <v>276</v>
      </c>
      <c r="Q3" s="163" t="s">
        <v>277</v>
      </c>
      <c r="R3" s="164" t="s">
        <v>261</v>
      </c>
      <c r="S3" s="165" t="s">
        <v>251</v>
      </c>
      <c r="T3" s="166" t="s">
        <v>263</v>
      </c>
      <c r="U3" s="164" t="s">
        <v>264</v>
      </c>
      <c r="V3" s="164" t="s">
        <v>260</v>
      </c>
      <c r="W3" s="165" t="s">
        <v>262</v>
      </c>
    </row>
    <row r="4" spans="1:23" s="177" customFormat="1" ht="11.25">
      <c r="A4" s="174"/>
      <c r="B4" s="174"/>
      <c r="C4" s="175" t="s">
        <v>287</v>
      </c>
      <c r="D4" s="175" t="s">
        <v>287</v>
      </c>
      <c r="E4" s="175" t="s">
        <v>287</v>
      </c>
      <c r="F4" s="175" t="s">
        <v>287</v>
      </c>
      <c r="G4" s="175" t="s">
        <v>287</v>
      </c>
      <c r="H4" s="175" t="s">
        <v>287</v>
      </c>
      <c r="I4" s="175"/>
      <c r="J4" s="175"/>
      <c r="K4" s="175" t="s">
        <v>288</v>
      </c>
      <c r="L4" s="175" t="s">
        <v>288</v>
      </c>
      <c r="M4" s="175" t="s">
        <v>287</v>
      </c>
      <c r="N4" s="175"/>
      <c r="O4" s="175" t="s">
        <v>287</v>
      </c>
      <c r="P4" s="175" t="s">
        <v>287</v>
      </c>
      <c r="Q4" s="175" t="s">
        <v>287</v>
      </c>
      <c r="R4" s="176"/>
      <c r="S4" s="176"/>
      <c r="U4" s="176"/>
      <c r="V4" s="176"/>
      <c r="W4" s="176"/>
    </row>
    <row r="5" spans="1:23" hidden="1">
      <c r="A5" s="142" t="s">
        <v>178</v>
      </c>
      <c r="B5" s="142"/>
      <c r="C5" s="142">
        <v>4</v>
      </c>
      <c r="D5" s="143"/>
      <c r="E5" s="144"/>
      <c r="F5" s="144"/>
      <c r="G5" s="144"/>
      <c r="H5" s="145">
        <v>3</v>
      </c>
      <c r="I5" s="169"/>
      <c r="J5" s="169"/>
      <c r="K5" s="146">
        <v>75</v>
      </c>
      <c r="L5" s="156"/>
      <c r="M5" s="147"/>
      <c r="N5" s="147">
        <f t="shared" ref="N5:N27" si="0">M5-H5</f>
        <v>-3</v>
      </c>
      <c r="O5" s="143"/>
      <c r="P5" s="168">
        <f t="shared" ref="P5:P28" si="1">N5*0.7</f>
        <v>-2.0999999999999996</v>
      </c>
      <c r="Q5" s="168">
        <f t="shared" ref="Q5:Q28" si="2">N5-P5</f>
        <v>-0.90000000000000036</v>
      </c>
      <c r="R5" s="48">
        <f t="shared" ref="R5:R26" si="3">H5/C5*100</f>
        <v>75</v>
      </c>
      <c r="S5" s="76">
        <f>R5+R5*0.1</f>
        <v>82.5</v>
      </c>
      <c r="T5">
        <v>4</v>
      </c>
      <c r="U5" s="48">
        <v>3</v>
      </c>
      <c r="V5" s="48">
        <f t="shared" ref="V5:V11" si="4">U5/T5*100</f>
        <v>75</v>
      </c>
      <c r="W5" s="75">
        <v>0.8</v>
      </c>
    </row>
    <row r="6" spans="1:23" hidden="1">
      <c r="A6" s="142" t="s">
        <v>179</v>
      </c>
      <c r="B6" s="142"/>
      <c r="C6" s="142">
        <v>2</v>
      </c>
      <c r="D6" s="143"/>
      <c r="E6" s="144"/>
      <c r="F6" s="144"/>
      <c r="G6" s="144"/>
      <c r="H6" s="145">
        <v>2</v>
      </c>
      <c r="I6" s="169"/>
      <c r="J6" s="169"/>
      <c r="K6" s="146">
        <v>100</v>
      </c>
      <c r="L6" s="156"/>
      <c r="M6" s="147"/>
      <c r="N6" s="147">
        <f t="shared" si="0"/>
        <v>-2</v>
      </c>
      <c r="O6" s="143"/>
      <c r="P6" s="168">
        <f t="shared" si="1"/>
        <v>-1.4</v>
      </c>
      <c r="Q6" s="168">
        <f t="shared" si="2"/>
        <v>-0.60000000000000009</v>
      </c>
      <c r="R6" s="48">
        <f t="shared" si="3"/>
        <v>100</v>
      </c>
      <c r="S6" s="76">
        <v>100</v>
      </c>
      <c r="T6">
        <v>2</v>
      </c>
      <c r="U6" s="48">
        <v>2</v>
      </c>
      <c r="V6" s="48">
        <f t="shared" si="4"/>
        <v>100</v>
      </c>
      <c r="W6" s="75">
        <v>0.8</v>
      </c>
    </row>
    <row r="7" spans="1:23" hidden="1">
      <c r="A7" s="142" t="s">
        <v>180</v>
      </c>
      <c r="B7" s="142"/>
      <c r="C7" s="142">
        <v>1</v>
      </c>
      <c r="D7" s="143"/>
      <c r="E7" s="144"/>
      <c r="F7" s="144"/>
      <c r="G7" s="144"/>
      <c r="H7" s="145">
        <v>1</v>
      </c>
      <c r="I7" s="169"/>
      <c r="J7" s="169"/>
      <c r="K7" s="146">
        <v>100</v>
      </c>
      <c r="L7" s="156"/>
      <c r="M7" s="147"/>
      <c r="N7" s="147">
        <f t="shared" si="0"/>
        <v>-1</v>
      </c>
      <c r="O7" s="143"/>
      <c r="P7" s="168">
        <f t="shared" si="1"/>
        <v>-0.7</v>
      </c>
      <c r="Q7" s="168">
        <f t="shared" si="2"/>
        <v>-0.30000000000000004</v>
      </c>
      <c r="R7" s="48">
        <f t="shared" si="3"/>
        <v>100</v>
      </c>
      <c r="S7" s="76">
        <v>100</v>
      </c>
      <c r="T7">
        <v>1</v>
      </c>
      <c r="U7" s="48">
        <v>1</v>
      </c>
      <c r="V7" s="48">
        <f t="shared" si="4"/>
        <v>100</v>
      </c>
      <c r="W7" s="75">
        <v>0.8</v>
      </c>
    </row>
    <row r="8" spans="1:23" hidden="1">
      <c r="A8" s="142" t="s">
        <v>181</v>
      </c>
      <c r="B8" s="142"/>
      <c r="C8" s="142">
        <v>6</v>
      </c>
      <c r="D8" s="143"/>
      <c r="E8" s="144"/>
      <c r="F8" s="144"/>
      <c r="G8" s="144"/>
      <c r="H8" s="145">
        <v>2</v>
      </c>
      <c r="I8" s="169"/>
      <c r="J8" s="169"/>
      <c r="K8" s="146">
        <v>33.333333333333329</v>
      </c>
      <c r="L8" s="156"/>
      <c r="M8" s="147"/>
      <c r="N8" s="147">
        <f t="shared" si="0"/>
        <v>-2</v>
      </c>
      <c r="O8" s="143"/>
      <c r="P8" s="168">
        <f t="shared" si="1"/>
        <v>-1.4</v>
      </c>
      <c r="Q8" s="168">
        <f t="shared" si="2"/>
        <v>-0.60000000000000009</v>
      </c>
      <c r="R8" s="48">
        <f t="shared" si="3"/>
        <v>33.333333333333329</v>
      </c>
      <c r="S8" s="76">
        <f>R8+R8*0.1</f>
        <v>36.666666666666664</v>
      </c>
      <c r="T8">
        <v>6</v>
      </c>
      <c r="U8" s="48">
        <v>2</v>
      </c>
      <c r="V8" s="48">
        <f t="shared" si="4"/>
        <v>33.333333333333329</v>
      </c>
      <c r="W8" s="75">
        <v>0.8</v>
      </c>
    </row>
    <row r="9" spans="1:23" hidden="1">
      <c r="A9" s="142" t="s">
        <v>182</v>
      </c>
      <c r="B9" s="142"/>
      <c r="C9" s="142">
        <v>2</v>
      </c>
      <c r="D9" s="143"/>
      <c r="E9" s="144"/>
      <c r="F9" s="144"/>
      <c r="G9" s="144"/>
      <c r="H9" s="145">
        <v>1</v>
      </c>
      <c r="I9" s="169"/>
      <c r="J9" s="169"/>
      <c r="K9" s="146">
        <v>50</v>
      </c>
      <c r="L9" s="156"/>
      <c r="M9" s="147"/>
      <c r="N9" s="147">
        <f t="shared" si="0"/>
        <v>-1</v>
      </c>
      <c r="O9" s="143"/>
      <c r="P9" s="168">
        <f t="shared" si="1"/>
        <v>-0.7</v>
      </c>
      <c r="Q9" s="168">
        <f t="shared" si="2"/>
        <v>-0.30000000000000004</v>
      </c>
      <c r="R9" s="48">
        <f t="shared" si="3"/>
        <v>50</v>
      </c>
      <c r="S9" s="76">
        <f>R9+R9*0.1</f>
        <v>55</v>
      </c>
      <c r="T9">
        <v>2</v>
      </c>
      <c r="U9" s="48">
        <v>1</v>
      </c>
      <c r="V9" s="48">
        <f t="shared" si="4"/>
        <v>50</v>
      </c>
      <c r="W9" s="75">
        <v>0.8</v>
      </c>
    </row>
    <row r="10" spans="1:23" hidden="1">
      <c r="A10" s="142" t="s">
        <v>183</v>
      </c>
      <c r="B10" s="142"/>
      <c r="C10" s="142">
        <v>13</v>
      </c>
      <c r="D10" s="143"/>
      <c r="E10" s="144"/>
      <c r="F10" s="144"/>
      <c r="G10" s="144"/>
      <c r="H10" s="145">
        <v>13</v>
      </c>
      <c r="I10" s="169"/>
      <c r="J10" s="169"/>
      <c r="K10" s="146">
        <v>100</v>
      </c>
      <c r="L10" s="156"/>
      <c r="M10" s="147"/>
      <c r="N10" s="147">
        <f t="shared" si="0"/>
        <v>-13</v>
      </c>
      <c r="O10" s="143"/>
      <c r="P10" s="168">
        <f t="shared" si="1"/>
        <v>-9.1</v>
      </c>
      <c r="Q10" s="168">
        <f t="shared" si="2"/>
        <v>-3.9000000000000004</v>
      </c>
      <c r="R10" s="48">
        <f t="shared" si="3"/>
        <v>100</v>
      </c>
      <c r="S10" s="76">
        <v>100</v>
      </c>
      <c r="T10">
        <v>13</v>
      </c>
      <c r="U10" s="48">
        <v>13</v>
      </c>
      <c r="V10" s="48">
        <f t="shared" si="4"/>
        <v>100</v>
      </c>
      <c r="W10" s="75">
        <v>0.8</v>
      </c>
    </row>
    <row r="11" spans="1:23" hidden="1">
      <c r="A11" s="142" t="s">
        <v>184</v>
      </c>
      <c r="B11" s="142"/>
      <c r="C11" s="142">
        <v>2</v>
      </c>
      <c r="D11" s="143"/>
      <c r="E11" s="144"/>
      <c r="F11" s="144"/>
      <c r="G11" s="144"/>
      <c r="H11" s="145"/>
      <c r="I11" s="169"/>
      <c r="J11" s="169"/>
      <c r="K11" s="146">
        <v>0</v>
      </c>
      <c r="L11" s="156"/>
      <c r="M11" s="147"/>
      <c r="N11" s="147">
        <f t="shared" si="0"/>
        <v>0</v>
      </c>
      <c r="O11" s="143"/>
      <c r="P11" s="168">
        <f t="shared" si="1"/>
        <v>0</v>
      </c>
      <c r="Q11" s="168">
        <f t="shared" si="2"/>
        <v>0</v>
      </c>
      <c r="R11" s="48">
        <f t="shared" si="3"/>
        <v>0</v>
      </c>
      <c r="S11" s="76">
        <f>R11+R11*0.1</f>
        <v>0</v>
      </c>
      <c r="T11">
        <v>2</v>
      </c>
      <c r="V11" s="48">
        <f t="shared" si="4"/>
        <v>0</v>
      </c>
      <c r="W11" s="75">
        <v>0.8</v>
      </c>
    </row>
    <row r="12" spans="1:23" hidden="1">
      <c r="A12" s="142" t="s">
        <v>185</v>
      </c>
      <c r="B12" s="142"/>
      <c r="C12" s="142">
        <v>3</v>
      </c>
      <c r="D12" s="143"/>
      <c r="E12" s="144"/>
      <c r="F12" s="144"/>
      <c r="G12" s="144"/>
      <c r="H12" s="145">
        <v>2</v>
      </c>
      <c r="I12" s="169"/>
      <c r="J12" s="169"/>
      <c r="K12" s="146">
        <v>66.666666666666657</v>
      </c>
      <c r="L12" s="156"/>
      <c r="M12" s="147"/>
      <c r="N12" s="147">
        <f t="shared" si="0"/>
        <v>-2</v>
      </c>
      <c r="O12" s="143"/>
      <c r="P12" s="168">
        <f t="shared" si="1"/>
        <v>-1.4</v>
      </c>
      <c r="Q12" s="168">
        <f t="shared" si="2"/>
        <v>-0.60000000000000009</v>
      </c>
      <c r="R12" s="48">
        <f t="shared" si="3"/>
        <v>66.666666666666657</v>
      </c>
      <c r="S12" s="76">
        <f>R12+R12*0.1</f>
        <v>73.333333333333329</v>
      </c>
      <c r="T12">
        <v>3</v>
      </c>
      <c r="U12" s="48">
        <v>2</v>
      </c>
      <c r="V12" s="48">
        <f t="shared" ref="V12:V28" si="5">U12/T12*100</f>
        <v>66.666666666666657</v>
      </c>
      <c r="W12" s="75">
        <v>0.8</v>
      </c>
    </row>
    <row r="13" spans="1:23" hidden="1">
      <c r="A13" s="142" t="s">
        <v>186</v>
      </c>
      <c r="B13" s="142"/>
      <c r="C13" s="142">
        <v>3</v>
      </c>
      <c r="D13" s="143"/>
      <c r="E13" s="144"/>
      <c r="F13" s="144"/>
      <c r="G13" s="144"/>
      <c r="H13" s="145">
        <v>1</v>
      </c>
      <c r="I13" s="169"/>
      <c r="J13" s="169"/>
      <c r="K13" s="146">
        <v>33.333333333333329</v>
      </c>
      <c r="L13" s="156"/>
      <c r="M13" s="147"/>
      <c r="N13" s="147">
        <f t="shared" si="0"/>
        <v>-1</v>
      </c>
      <c r="O13" s="143"/>
      <c r="P13" s="168">
        <f t="shared" si="1"/>
        <v>-0.7</v>
      </c>
      <c r="Q13" s="168">
        <f t="shared" si="2"/>
        <v>-0.30000000000000004</v>
      </c>
      <c r="R13" s="48">
        <f t="shared" si="3"/>
        <v>33.333333333333329</v>
      </c>
      <c r="S13" s="76">
        <f>R13+R13*0.1</f>
        <v>36.666666666666664</v>
      </c>
      <c r="T13">
        <v>3</v>
      </c>
      <c r="U13" s="48">
        <v>1</v>
      </c>
      <c r="V13" s="48">
        <f t="shared" si="5"/>
        <v>33.333333333333329</v>
      </c>
      <c r="W13" s="75">
        <v>0.8</v>
      </c>
    </row>
    <row r="14" spans="1:23" hidden="1">
      <c r="A14" s="142" t="s">
        <v>187</v>
      </c>
      <c r="B14" s="142"/>
      <c r="C14" s="142">
        <v>16</v>
      </c>
      <c r="D14" s="143"/>
      <c r="E14" s="144"/>
      <c r="F14" s="144"/>
      <c r="G14" s="144"/>
      <c r="H14" s="145">
        <v>11</v>
      </c>
      <c r="I14" s="169"/>
      <c r="J14" s="169"/>
      <c r="K14" s="146">
        <v>68.75</v>
      </c>
      <c r="L14" s="156"/>
      <c r="M14" s="147"/>
      <c r="N14" s="147">
        <f t="shared" si="0"/>
        <v>-11</v>
      </c>
      <c r="O14" s="143"/>
      <c r="P14" s="168">
        <f t="shared" si="1"/>
        <v>-7.6999999999999993</v>
      </c>
      <c r="Q14" s="168">
        <f t="shared" si="2"/>
        <v>-3.3000000000000007</v>
      </c>
      <c r="R14" s="48">
        <f t="shared" si="3"/>
        <v>68.75</v>
      </c>
      <c r="S14" s="76">
        <f>R14+R14*0.1</f>
        <v>75.625</v>
      </c>
      <c r="T14">
        <v>16</v>
      </c>
      <c r="U14" s="48">
        <v>11</v>
      </c>
      <c r="V14" s="48">
        <f t="shared" si="5"/>
        <v>68.75</v>
      </c>
      <c r="W14" s="75">
        <v>0.8</v>
      </c>
    </row>
    <row r="15" spans="1:23" hidden="1">
      <c r="A15" s="142" t="s">
        <v>188</v>
      </c>
      <c r="B15" s="142"/>
      <c r="C15" s="142">
        <v>12</v>
      </c>
      <c r="D15" s="143"/>
      <c r="E15" s="144"/>
      <c r="F15" s="144"/>
      <c r="G15" s="144"/>
      <c r="H15" s="145">
        <v>7</v>
      </c>
      <c r="I15" s="169"/>
      <c r="J15" s="169"/>
      <c r="K15" s="146">
        <v>58.333333333333336</v>
      </c>
      <c r="L15" s="156"/>
      <c r="M15" s="147"/>
      <c r="N15" s="147">
        <f t="shared" si="0"/>
        <v>-7</v>
      </c>
      <c r="O15" s="143"/>
      <c r="P15" s="168">
        <f t="shared" si="1"/>
        <v>-4.8999999999999995</v>
      </c>
      <c r="Q15" s="168">
        <f t="shared" si="2"/>
        <v>-2.1000000000000005</v>
      </c>
      <c r="R15" s="48">
        <f t="shared" si="3"/>
        <v>58.333333333333336</v>
      </c>
      <c r="S15" s="76">
        <f>R15+R15*0.1</f>
        <v>64.166666666666671</v>
      </c>
      <c r="T15">
        <v>12</v>
      </c>
      <c r="U15" s="48">
        <v>7</v>
      </c>
      <c r="V15" s="48">
        <f t="shared" si="5"/>
        <v>58.333333333333336</v>
      </c>
      <c r="W15" s="75">
        <v>0.8</v>
      </c>
    </row>
    <row r="16" spans="1:23" hidden="1">
      <c r="A16" s="142" t="s">
        <v>189</v>
      </c>
      <c r="B16" s="142"/>
      <c r="C16" s="142">
        <v>2</v>
      </c>
      <c r="D16" s="143"/>
      <c r="E16" s="144"/>
      <c r="F16" s="144"/>
      <c r="G16" s="144"/>
      <c r="H16" s="145">
        <v>2</v>
      </c>
      <c r="I16" s="169"/>
      <c r="J16" s="169"/>
      <c r="K16" s="146">
        <v>100</v>
      </c>
      <c r="L16" s="156"/>
      <c r="M16" s="147"/>
      <c r="N16" s="147">
        <f t="shared" si="0"/>
        <v>-2</v>
      </c>
      <c r="O16" s="143"/>
      <c r="P16" s="168">
        <f t="shared" si="1"/>
        <v>-1.4</v>
      </c>
      <c r="Q16" s="168">
        <f t="shared" si="2"/>
        <v>-0.60000000000000009</v>
      </c>
      <c r="R16" s="48">
        <f t="shared" si="3"/>
        <v>100</v>
      </c>
      <c r="S16" s="76">
        <v>100</v>
      </c>
      <c r="T16">
        <v>2</v>
      </c>
      <c r="U16" s="48">
        <v>2</v>
      </c>
      <c r="V16" s="48">
        <f t="shared" si="5"/>
        <v>100</v>
      </c>
      <c r="W16" s="75">
        <v>0.8</v>
      </c>
    </row>
    <row r="17" spans="1:28" hidden="1">
      <c r="A17" s="142" t="s">
        <v>190</v>
      </c>
      <c r="B17" s="142"/>
      <c r="C17" s="142">
        <v>7</v>
      </c>
      <c r="D17" s="143"/>
      <c r="E17" s="144"/>
      <c r="F17" s="144"/>
      <c r="G17" s="144"/>
      <c r="H17" s="145">
        <v>6</v>
      </c>
      <c r="I17" s="169"/>
      <c r="J17" s="169"/>
      <c r="K17" s="146">
        <v>85.714285714285708</v>
      </c>
      <c r="L17" s="156"/>
      <c r="M17" s="147"/>
      <c r="N17" s="147">
        <f t="shared" si="0"/>
        <v>-6</v>
      </c>
      <c r="O17" s="143"/>
      <c r="P17" s="168">
        <f t="shared" si="1"/>
        <v>-4.1999999999999993</v>
      </c>
      <c r="Q17" s="168">
        <f t="shared" si="2"/>
        <v>-1.8000000000000007</v>
      </c>
      <c r="R17" s="48">
        <f t="shared" si="3"/>
        <v>85.714285714285708</v>
      </c>
      <c r="S17" s="76">
        <f t="shared" ref="S17:S28" si="6">R17+R17*0.1</f>
        <v>94.285714285714278</v>
      </c>
      <c r="T17">
        <v>7</v>
      </c>
      <c r="U17" s="48">
        <v>6</v>
      </c>
      <c r="V17" s="48">
        <f t="shared" si="5"/>
        <v>85.714285714285708</v>
      </c>
      <c r="W17" s="75">
        <v>0.8</v>
      </c>
    </row>
    <row r="18" spans="1:28" hidden="1">
      <c r="A18" s="142" t="s">
        <v>191</v>
      </c>
      <c r="B18" s="142"/>
      <c r="C18" s="142">
        <v>7</v>
      </c>
      <c r="D18" s="143"/>
      <c r="E18" s="144"/>
      <c r="F18" s="144"/>
      <c r="G18" s="144"/>
      <c r="H18" s="145">
        <v>2</v>
      </c>
      <c r="I18" s="169"/>
      <c r="J18" s="169"/>
      <c r="K18" s="146">
        <v>28.571428571428569</v>
      </c>
      <c r="L18" s="156"/>
      <c r="M18" s="147"/>
      <c r="N18" s="147">
        <f t="shared" si="0"/>
        <v>-2</v>
      </c>
      <c r="O18" s="143"/>
      <c r="P18" s="168">
        <f t="shared" si="1"/>
        <v>-1.4</v>
      </c>
      <c r="Q18" s="168">
        <f t="shared" si="2"/>
        <v>-0.60000000000000009</v>
      </c>
      <c r="R18" s="48">
        <f t="shared" si="3"/>
        <v>28.571428571428569</v>
      </c>
      <c r="S18" s="76">
        <f t="shared" si="6"/>
        <v>31.428571428571427</v>
      </c>
      <c r="T18">
        <v>7</v>
      </c>
      <c r="U18" s="48">
        <v>2</v>
      </c>
      <c r="V18" s="48">
        <f t="shared" si="5"/>
        <v>28.571428571428569</v>
      </c>
      <c r="W18" s="75">
        <v>0.8</v>
      </c>
    </row>
    <row r="19" spans="1:28" hidden="1">
      <c r="A19" s="142" t="s">
        <v>192</v>
      </c>
      <c r="B19" s="142"/>
      <c r="C19" s="142">
        <v>3</v>
      </c>
      <c r="D19" s="143"/>
      <c r="E19" s="144"/>
      <c r="F19" s="144"/>
      <c r="G19" s="144"/>
      <c r="H19" s="145"/>
      <c r="I19" s="169"/>
      <c r="J19" s="169"/>
      <c r="K19" s="146">
        <v>0</v>
      </c>
      <c r="L19" s="156"/>
      <c r="M19" s="147"/>
      <c r="N19" s="147">
        <f t="shared" si="0"/>
        <v>0</v>
      </c>
      <c r="O19" s="143"/>
      <c r="P19" s="168">
        <f t="shared" si="1"/>
        <v>0</v>
      </c>
      <c r="Q19" s="168">
        <f t="shared" si="2"/>
        <v>0</v>
      </c>
      <c r="R19" s="48">
        <f t="shared" si="3"/>
        <v>0</v>
      </c>
      <c r="S19" s="76">
        <f t="shared" si="6"/>
        <v>0</v>
      </c>
      <c r="T19">
        <v>3</v>
      </c>
      <c r="V19" s="48">
        <f t="shared" si="5"/>
        <v>0</v>
      </c>
      <c r="W19" s="75">
        <v>0.8</v>
      </c>
    </row>
    <row r="20" spans="1:28">
      <c r="A20" s="142" t="s">
        <v>198</v>
      </c>
      <c r="B20" s="142">
        <v>28</v>
      </c>
      <c r="C20" s="142">
        <v>34</v>
      </c>
      <c r="D20" s="143" t="s">
        <v>248</v>
      </c>
      <c r="E20" s="153"/>
      <c r="F20" s="153"/>
      <c r="G20" s="153"/>
      <c r="H20" s="145">
        <v>18</v>
      </c>
      <c r="I20" s="167"/>
      <c r="J20" s="167"/>
      <c r="K20" s="146">
        <v>52.941176470588239</v>
      </c>
      <c r="L20" s="156">
        <v>63</v>
      </c>
      <c r="M20" s="147">
        <f>38*0.63</f>
        <v>23.94</v>
      </c>
      <c r="N20" s="147">
        <f t="shared" si="0"/>
        <v>5.9400000000000013</v>
      </c>
      <c r="O20" s="143" t="s">
        <v>246</v>
      </c>
      <c r="P20" s="168">
        <f t="shared" si="1"/>
        <v>4.1580000000000004</v>
      </c>
      <c r="Q20" s="168">
        <f t="shared" si="2"/>
        <v>1.7820000000000009</v>
      </c>
      <c r="R20" s="66">
        <f t="shared" si="3"/>
        <v>52.941176470588239</v>
      </c>
      <c r="S20" s="97">
        <f t="shared" si="6"/>
        <v>58.235294117647065</v>
      </c>
      <c r="T20" s="65">
        <v>34</v>
      </c>
      <c r="U20" s="66">
        <v>18</v>
      </c>
      <c r="V20" s="66">
        <f t="shared" si="5"/>
        <v>52.941176470588239</v>
      </c>
      <c r="W20" s="98">
        <v>0.8</v>
      </c>
    </row>
    <row r="21" spans="1:28" hidden="1">
      <c r="A21" s="142" t="s">
        <v>194</v>
      </c>
      <c r="B21" s="142"/>
      <c r="C21" s="142">
        <v>3</v>
      </c>
      <c r="D21" s="143"/>
      <c r="E21" s="144"/>
      <c r="F21" s="144"/>
      <c r="G21" s="144"/>
      <c r="H21" s="145"/>
      <c r="I21" s="169"/>
      <c r="J21" s="169"/>
      <c r="K21" s="146">
        <v>0</v>
      </c>
      <c r="L21" s="156"/>
      <c r="M21" s="147"/>
      <c r="N21" s="147">
        <f t="shared" si="0"/>
        <v>0</v>
      </c>
      <c r="O21" s="143"/>
      <c r="P21" s="168">
        <f t="shared" si="1"/>
        <v>0</v>
      </c>
      <c r="Q21" s="168">
        <f t="shared" si="2"/>
        <v>0</v>
      </c>
      <c r="R21" s="48">
        <f t="shared" si="3"/>
        <v>0</v>
      </c>
      <c r="S21" s="76">
        <f t="shared" si="6"/>
        <v>0</v>
      </c>
      <c r="T21">
        <v>3</v>
      </c>
      <c r="V21" s="48">
        <f t="shared" si="5"/>
        <v>0</v>
      </c>
      <c r="W21" s="75">
        <v>0.8</v>
      </c>
    </row>
    <row r="22" spans="1:28" hidden="1">
      <c r="A22" s="142" t="s">
        <v>195</v>
      </c>
      <c r="B22" s="142"/>
      <c r="C22" s="142">
        <v>4</v>
      </c>
      <c r="D22" s="143"/>
      <c r="E22" s="144"/>
      <c r="F22" s="144"/>
      <c r="G22" s="144"/>
      <c r="H22" s="145">
        <v>2</v>
      </c>
      <c r="I22" s="169"/>
      <c r="J22" s="169"/>
      <c r="K22" s="146">
        <v>50</v>
      </c>
      <c r="L22" s="156"/>
      <c r="M22" s="147"/>
      <c r="N22" s="147">
        <f t="shared" si="0"/>
        <v>-2</v>
      </c>
      <c r="O22" s="143"/>
      <c r="P22" s="168">
        <f t="shared" si="1"/>
        <v>-1.4</v>
      </c>
      <c r="Q22" s="168">
        <f t="shared" si="2"/>
        <v>-0.60000000000000009</v>
      </c>
      <c r="R22" s="48">
        <f t="shared" si="3"/>
        <v>50</v>
      </c>
      <c r="S22" s="76">
        <f t="shared" si="6"/>
        <v>55</v>
      </c>
      <c r="T22">
        <v>4</v>
      </c>
      <c r="U22" s="48">
        <v>2</v>
      </c>
      <c r="V22" s="48">
        <f t="shared" si="5"/>
        <v>50</v>
      </c>
      <c r="W22" s="75">
        <v>0.8</v>
      </c>
    </row>
    <row r="23" spans="1:28" hidden="1">
      <c r="A23" s="142" t="s">
        <v>196</v>
      </c>
      <c r="B23" s="142"/>
      <c r="C23" s="142">
        <v>1</v>
      </c>
      <c r="D23" s="143"/>
      <c r="E23" s="144"/>
      <c r="F23" s="144"/>
      <c r="G23" s="144"/>
      <c r="H23" s="145"/>
      <c r="I23" s="169"/>
      <c r="J23" s="169"/>
      <c r="K23" s="146">
        <v>0</v>
      </c>
      <c r="L23" s="156"/>
      <c r="M23" s="147"/>
      <c r="N23" s="147">
        <f t="shared" si="0"/>
        <v>0</v>
      </c>
      <c r="O23" s="143"/>
      <c r="P23" s="168">
        <f t="shared" si="1"/>
        <v>0</v>
      </c>
      <c r="Q23" s="168">
        <f t="shared" si="2"/>
        <v>0</v>
      </c>
      <c r="R23" s="48">
        <f t="shared" si="3"/>
        <v>0</v>
      </c>
      <c r="S23" s="76">
        <f t="shared" si="6"/>
        <v>0</v>
      </c>
      <c r="T23">
        <v>1</v>
      </c>
      <c r="V23" s="48">
        <f t="shared" si="5"/>
        <v>0</v>
      </c>
      <c r="W23" s="75">
        <v>0.8</v>
      </c>
    </row>
    <row r="24" spans="1:28" hidden="1">
      <c r="A24" s="142" t="s">
        <v>197</v>
      </c>
      <c r="B24" s="142"/>
      <c r="C24" s="142">
        <v>1</v>
      </c>
      <c r="D24" s="143"/>
      <c r="E24" s="144"/>
      <c r="F24" s="144"/>
      <c r="G24" s="144"/>
      <c r="H24" s="145"/>
      <c r="I24" s="169"/>
      <c r="J24" s="169"/>
      <c r="K24" s="146">
        <v>0</v>
      </c>
      <c r="L24" s="156"/>
      <c r="M24" s="147"/>
      <c r="N24" s="147">
        <f t="shared" si="0"/>
        <v>0</v>
      </c>
      <c r="O24" s="143"/>
      <c r="P24" s="168">
        <f t="shared" si="1"/>
        <v>0</v>
      </c>
      <c r="Q24" s="168">
        <f t="shared" si="2"/>
        <v>0</v>
      </c>
      <c r="R24" s="48">
        <f t="shared" si="3"/>
        <v>0</v>
      </c>
      <c r="S24" s="76">
        <f t="shared" si="6"/>
        <v>0</v>
      </c>
      <c r="T24">
        <v>1</v>
      </c>
      <c r="V24" s="48">
        <f t="shared" si="5"/>
        <v>0</v>
      </c>
      <c r="W24" s="75">
        <v>0.8</v>
      </c>
    </row>
    <row r="25" spans="1:28" hidden="1">
      <c r="A25" s="142" t="s">
        <v>198</v>
      </c>
      <c r="B25" s="142"/>
      <c r="C25" s="142">
        <v>6</v>
      </c>
      <c r="D25" s="143"/>
      <c r="E25" s="144"/>
      <c r="F25" s="144"/>
      <c r="G25" s="144"/>
      <c r="H25" s="145">
        <v>3</v>
      </c>
      <c r="I25" s="169"/>
      <c r="J25" s="169"/>
      <c r="K25" s="146">
        <v>50</v>
      </c>
      <c r="L25" s="156"/>
      <c r="M25" s="147"/>
      <c r="N25" s="147">
        <f t="shared" si="0"/>
        <v>-3</v>
      </c>
      <c r="O25" s="143"/>
      <c r="P25" s="168">
        <f t="shared" si="1"/>
        <v>-2.0999999999999996</v>
      </c>
      <c r="Q25" s="168">
        <f t="shared" si="2"/>
        <v>-0.90000000000000036</v>
      </c>
      <c r="R25" s="48">
        <f t="shared" si="3"/>
        <v>50</v>
      </c>
      <c r="S25" s="76">
        <f t="shared" si="6"/>
        <v>55</v>
      </c>
      <c r="T25">
        <v>6</v>
      </c>
      <c r="U25" s="48">
        <v>3</v>
      </c>
      <c r="V25" s="48">
        <f t="shared" si="5"/>
        <v>50</v>
      </c>
      <c r="W25" s="75">
        <v>0.8</v>
      </c>
    </row>
    <row r="26" spans="1:28" hidden="1">
      <c r="A26" s="142" t="s">
        <v>199</v>
      </c>
      <c r="B26" s="142"/>
      <c r="C26" s="142">
        <v>13</v>
      </c>
      <c r="D26" s="143"/>
      <c r="E26" s="144"/>
      <c r="F26" s="144"/>
      <c r="G26" s="144"/>
      <c r="H26" s="145">
        <v>9</v>
      </c>
      <c r="I26" s="169"/>
      <c r="J26" s="169"/>
      <c r="K26" s="146">
        <v>69.230769230769226</v>
      </c>
      <c r="L26" s="156"/>
      <c r="M26" s="147"/>
      <c r="N26" s="147">
        <f t="shared" si="0"/>
        <v>-9</v>
      </c>
      <c r="O26" s="143"/>
      <c r="P26" s="168">
        <f t="shared" si="1"/>
        <v>-6.3</v>
      </c>
      <c r="Q26" s="168">
        <f t="shared" si="2"/>
        <v>-2.7</v>
      </c>
      <c r="R26" s="48">
        <f t="shared" si="3"/>
        <v>69.230769230769226</v>
      </c>
      <c r="S26" s="76">
        <f t="shared" si="6"/>
        <v>76.153846153846146</v>
      </c>
      <c r="T26">
        <v>13</v>
      </c>
      <c r="U26" s="48">
        <v>9</v>
      </c>
      <c r="V26" s="48">
        <f t="shared" si="5"/>
        <v>69.230769230769226</v>
      </c>
      <c r="W26" s="75">
        <v>0.8</v>
      </c>
    </row>
    <row r="27" spans="1:28" hidden="1">
      <c r="A27" s="142" t="s">
        <v>200</v>
      </c>
      <c r="B27" s="142"/>
      <c r="C27" s="142">
        <v>5</v>
      </c>
      <c r="D27" s="143"/>
      <c r="E27" s="144"/>
      <c r="F27" s="144"/>
      <c r="G27" s="144"/>
      <c r="H27" s="145">
        <v>4</v>
      </c>
      <c r="I27" s="169"/>
      <c r="J27" s="169"/>
      <c r="K27" s="146">
        <v>80</v>
      </c>
      <c r="L27" s="156"/>
      <c r="M27" s="147"/>
      <c r="N27" s="147">
        <f t="shared" si="0"/>
        <v>-4</v>
      </c>
      <c r="O27" s="143"/>
      <c r="P27" s="168">
        <f t="shared" si="1"/>
        <v>-2.8</v>
      </c>
      <c r="Q27" s="168">
        <f t="shared" si="2"/>
        <v>-1.2000000000000002</v>
      </c>
      <c r="R27" s="48">
        <f t="shared" ref="R27:R29" si="7">H27/C27*100</f>
        <v>80</v>
      </c>
      <c r="S27" s="76">
        <f t="shared" si="6"/>
        <v>88</v>
      </c>
      <c r="T27">
        <v>5</v>
      </c>
      <c r="U27" s="48">
        <v>4</v>
      </c>
      <c r="V27" s="48">
        <f t="shared" si="5"/>
        <v>80</v>
      </c>
      <c r="W27" s="75">
        <v>0.8</v>
      </c>
    </row>
    <row r="28" spans="1:28" hidden="1">
      <c r="A28" s="142" t="s">
        <v>201</v>
      </c>
      <c r="B28" s="142"/>
      <c r="C28" s="142">
        <v>1</v>
      </c>
      <c r="D28" s="143"/>
      <c r="E28" s="144"/>
      <c r="F28" s="144"/>
      <c r="G28" s="144"/>
      <c r="H28" s="145"/>
      <c r="I28" s="169"/>
      <c r="J28" s="169"/>
      <c r="K28" s="146">
        <v>0</v>
      </c>
      <c r="L28" s="156"/>
      <c r="M28" s="147"/>
      <c r="N28" s="147">
        <f t="shared" ref="N28" si="8">M28-H28</f>
        <v>0</v>
      </c>
      <c r="O28" s="143"/>
      <c r="P28" s="168">
        <f t="shared" si="1"/>
        <v>0</v>
      </c>
      <c r="Q28" s="168">
        <f t="shared" si="2"/>
        <v>0</v>
      </c>
      <c r="R28" s="48">
        <f t="shared" si="7"/>
        <v>0</v>
      </c>
      <c r="S28" s="76">
        <f t="shared" si="6"/>
        <v>0</v>
      </c>
      <c r="T28">
        <v>1</v>
      </c>
      <c r="V28" s="48">
        <f t="shared" si="5"/>
        <v>0</v>
      </c>
      <c r="W28" s="75">
        <v>0.8</v>
      </c>
    </row>
    <row r="29" spans="1:28">
      <c r="A29" s="170" t="s">
        <v>232</v>
      </c>
      <c r="B29" s="170">
        <f>SUM(B5:B28)</f>
        <v>28</v>
      </c>
      <c r="C29" s="170">
        <v>34</v>
      </c>
      <c r="D29" s="143" t="s">
        <v>248</v>
      </c>
      <c r="E29" s="130"/>
      <c r="F29" s="130"/>
      <c r="G29" s="130"/>
      <c r="H29" s="118">
        <v>18</v>
      </c>
      <c r="I29" s="170"/>
      <c r="J29" s="170"/>
      <c r="K29" s="171">
        <v>53</v>
      </c>
      <c r="L29" s="155">
        <v>63</v>
      </c>
      <c r="M29" s="121">
        <f>SUM(M5:M28)</f>
        <v>23.94</v>
      </c>
      <c r="N29" s="121">
        <f>M29-H29</f>
        <v>5.9400000000000013</v>
      </c>
      <c r="O29" s="154" t="s">
        <v>246</v>
      </c>
      <c r="P29" s="172">
        <f t="shared" ref="P29" si="9">N29*0.7</f>
        <v>4.1580000000000004</v>
      </c>
      <c r="Q29" s="172">
        <f t="shared" ref="Q29" si="10">N29-P29</f>
        <v>1.7820000000000009</v>
      </c>
      <c r="R29" s="48">
        <f t="shared" si="7"/>
        <v>52.941176470588239</v>
      </c>
      <c r="S29" s="76">
        <f>R29+R29*0.1</f>
        <v>58.235294117647065</v>
      </c>
      <c r="T29">
        <v>1446</v>
      </c>
      <c r="U29" s="48">
        <v>892</v>
      </c>
      <c r="V29" s="48">
        <f>U29/T29*100</f>
        <v>61.687413554633473</v>
      </c>
      <c r="W29" s="75">
        <v>0.8</v>
      </c>
    </row>
    <row r="30" spans="1:28" s="48" customFormat="1" hidden="1">
      <c r="A30" s="124"/>
      <c r="B30" s="124"/>
      <c r="C30" s="124"/>
      <c r="D30" s="124"/>
      <c r="E30" s="126"/>
      <c r="F30" s="126"/>
      <c r="G30" s="126"/>
      <c r="H30" s="127"/>
      <c r="I30" s="124"/>
      <c r="J30" s="124"/>
      <c r="K30" s="128"/>
      <c r="L30" s="128"/>
      <c r="M30" s="129"/>
      <c r="N30" s="129"/>
      <c r="O30" s="124"/>
      <c r="P30" s="123"/>
      <c r="Q30" s="123"/>
      <c r="S30"/>
      <c r="T30"/>
      <c r="W30"/>
      <c r="X30"/>
      <c r="Y30"/>
      <c r="Z30"/>
      <c r="AA30"/>
      <c r="AB30"/>
    </row>
  </sheetData>
  <mergeCells count="2">
    <mergeCell ref="P1:Q1"/>
    <mergeCell ref="A2:Q2"/>
  </mergeCell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W225"/>
  <sheetViews>
    <sheetView view="pageBreakPreview" topLeftCell="A3" zoomScale="142" zoomScaleSheetLayoutView="142" workbookViewId="0">
      <selection activeCell="L12" sqref="L12"/>
    </sheetView>
  </sheetViews>
  <sheetFormatPr defaultRowHeight="15"/>
  <cols>
    <col min="1" max="1" width="40.140625" bestFit="1" customWidth="1"/>
    <col min="2" max="2" width="5" hidden="1" customWidth="1"/>
    <col min="3" max="3" width="7.140625" customWidth="1"/>
    <col min="4" max="4" width="13" customWidth="1"/>
    <col min="5" max="7" width="13" style="61" hidden="1" customWidth="1"/>
    <col min="8" max="8" width="12.7109375" style="108" customWidth="1"/>
    <col min="9" max="10" width="12.7109375" hidden="1" customWidth="1"/>
    <col min="11" max="12" width="9.5703125" style="48" customWidth="1"/>
    <col min="13" max="14" width="9.5703125" style="109" customWidth="1"/>
    <col min="15" max="15" width="13" customWidth="1"/>
    <col min="16" max="17" width="13" style="107" customWidth="1"/>
    <col min="18" max="18" width="9.5703125" style="48" hidden="1" customWidth="1"/>
    <col min="19" max="19" width="18.140625" hidden="1" customWidth="1"/>
    <col min="20" max="20" width="17" hidden="1" customWidth="1"/>
    <col min="21" max="21" width="16.85546875" style="48" hidden="1" customWidth="1"/>
    <col min="22" max="22" width="9.5703125" style="48" hidden="1" customWidth="1"/>
    <col min="23" max="23" width="14.28515625" hidden="1" customWidth="1"/>
  </cols>
  <sheetData>
    <row r="2" spans="1:23" s="49" customFormat="1" ht="195">
      <c r="A2" s="110" t="s">
        <v>231</v>
      </c>
      <c r="B2" s="110">
        <v>2019</v>
      </c>
      <c r="C2" s="110">
        <v>2020</v>
      </c>
      <c r="D2" s="111" t="s">
        <v>269</v>
      </c>
      <c r="E2" s="112" t="s">
        <v>270</v>
      </c>
      <c r="F2" s="112" t="s">
        <v>271</v>
      </c>
      <c r="G2" s="112" t="s">
        <v>272</v>
      </c>
      <c r="H2" s="113" t="s">
        <v>274</v>
      </c>
      <c r="I2" s="114" t="s">
        <v>275</v>
      </c>
      <c r="J2" s="114" t="s">
        <v>278</v>
      </c>
      <c r="K2" s="114" t="s">
        <v>261</v>
      </c>
      <c r="L2" s="114" t="s">
        <v>280</v>
      </c>
      <c r="M2" s="113" t="s">
        <v>281</v>
      </c>
      <c r="N2" s="113"/>
      <c r="O2" s="111" t="s">
        <v>279</v>
      </c>
      <c r="P2" s="115" t="s">
        <v>276</v>
      </c>
      <c r="Q2" s="115" t="s">
        <v>277</v>
      </c>
      <c r="R2" s="70" t="s">
        <v>261</v>
      </c>
      <c r="S2" s="74" t="s">
        <v>251</v>
      </c>
      <c r="T2" s="49" t="s">
        <v>263</v>
      </c>
      <c r="U2" s="70" t="s">
        <v>264</v>
      </c>
      <c r="V2" s="70" t="s">
        <v>260</v>
      </c>
      <c r="W2" s="74" t="s">
        <v>262</v>
      </c>
    </row>
    <row r="3" spans="1:23">
      <c r="A3" s="116" t="s">
        <v>252</v>
      </c>
      <c r="B3" s="116">
        <v>54</v>
      </c>
      <c r="C3" s="116">
        <v>68</v>
      </c>
      <c r="D3" s="117" t="s">
        <v>240</v>
      </c>
      <c r="E3" s="117"/>
      <c r="F3" s="117"/>
      <c r="G3" s="117"/>
      <c r="H3" s="118">
        <v>41</v>
      </c>
      <c r="I3" s="119"/>
      <c r="J3" s="119"/>
      <c r="K3" s="120">
        <v>60.294117647058819</v>
      </c>
      <c r="L3" s="120">
        <f>K3+6</f>
        <v>66.294117647058812</v>
      </c>
      <c r="M3" s="121">
        <f>75*0.66</f>
        <v>49.5</v>
      </c>
      <c r="N3" s="121">
        <f>M3-H3</f>
        <v>8.5</v>
      </c>
      <c r="O3" s="122" t="s">
        <v>249</v>
      </c>
      <c r="P3" s="123">
        <f t="shared" ref="P3:P20" si="0">N3*0.7</f>
        <v>5.9499999999999993</v>
      </c>
      <c r="Q3" s="123">
        <f t="shared" ref="Q3:Q20" si="1">N3-P3</f>
        <v>2.5500000000000007</v>
      </c>
      <c r="R3" s="79">
        <f t="shared" ref="R3:R66" si="2">H3/C3*100</f>
        <v>60.294117647058819</v>
      </c>
      <c r="S3" s="80">
        <v>80</v>
      </c>
      <c r="T3" s="77">
        <v>69</v>
      </c>
      <c r="U3" s="79">
        <v>41</v>
      </c>
      <c r="V3" s="79">
        <f t="shared" ref="V3:V40" si="3">U3/T3*100</f>
        <v>59.420289855072461</v>
      </c>
      <c r="W3" s="81">
        <v>0.8</v>
      </c>
    </row>
    <row r="4" spans="1:23" hidden="1">
      <c r="A4" s="124" t="s">
        <v>9</v>
      </c>
      <c r="B4" s="124"/>
      <c r="C4" s="124">
        <v>5</v>
      </c>
      <c r="D4" s="125"/>
      <c r="E4" s="126"/>
      <c r="F4" s="126"/>
      <c r="G4" s="126"/>
      <c r="H4" s="127">
        <v>4</v>
      </c>
      <c r="I4" s="124"/>
      <c r="J4" s="124"/>
      <c r="K4" s="128">
        <v>80</v>
      </c>
      <c r="L4" s="128"/>
      <c r="M4" s="129"/>
      <c r="N4" s="121">
        <f t="shared" ref="N4:N67" si="4">M4-H4</f>
        <v>-4</v>
      </c>
      <c r="O4" s="125"/>
      <c r="P4" s="123">
        <f t="shared" si="0"/>
        <v>-2.8</v>
      </c>
      <c r="Q4" s="123">
        <f t="shared" si="1"/>
        <v>-1.2000000000000002</v>
      </c>
      <c r="R4" s="48">
        <f t="shared" si="2"/>
        <v>80</v>
      </c>
      <c r="S4" s="76"/>
      <c r="T4">
        <v>5</v>
      </c>
      <c r="U4" s="48">
        <v>4</v>
      </c>
      <c r="V4" s="48">
        <f t="shared" si="3"/>
        <v>80</v>
      </c>
      <c r="W4" s="51"/>
    </row>
    <row r="5" spans="1:23" hidden="1">
      <c r="A5" s="124" t="s">
        <v>10</v>
      </c>
      <c r="B5" s="124"/>
      <c r="C5" s="124">
        <v>4</v>
      </c>
      <c r="D5" s="125"/>
      <c r="E5" s="126"/>
      <c r="F5" s="126"/>
      <c r="G5" s="126"/>
      <c r="H5" s="127">
        <v>4</v>
      </c>
      <c r="I5" s="124"/>
      <c r="J5" s="124"/>
      <c r="K5" s="128">
        <v>100</v>
      </c>
      <c r="L5" s="128"/>
      <c r="M5" s="129"/>
      <c r="N5" s="121">
        <f t="shared" si="4"/>
        <v>-4</v>
      </c>
      <c r="O5" s="125"/>
      <c r="P5" s="123">
        <f t="shared" si="0"/>
        <v>-2.8</v>
      </c>
      <c r="Q5" s="123">
        <f t="shared" si="1"/>
        <v>-1.2000000000000002</v>
      </c>
      <c r="R5" s="48">
        <f t="shared" si="2"/>
        <v>100</v>
      </c>
      <c r="S5" s="76"/>
      <c r="T5">
        <v>4</v>
      </c>
      <c r="U5" s="48">
        <v>4</v>
      </c>
      <c r="V5" s="48">
        <f t="shared" si="3"/>
        <v>100</v>
      </c>
      <c r="W5" s="51"/>
    </row>
    <row r="6" spans="1:23" hidden="1">
      <c r="A6" s="124" t="s">
        <v>11</v>
      </c>
      <c r="B6" s="124"/>
      <c r="C6" s="124">
        <v>4</v>
      </c>
      <c r="D6" s="125"/>
      <c r="E6" s="126"/>
      <c r="F6" s="126"/>
      <c r="G6" s="126"/>
      <c r="H6" s="127">
        <v>1</v>
      </c>
      <c r="I6" s="124"/>
      <c r="J6" s="124"/>
      <c r="K6" s="128">
        <v>25</v>
      </c>
      <c r="L6" s="128"/>
      <c r="M6" s="129"/>
      <c r="N6" s="121">
        <f t="shared" si="4"/>
        <v>-1</v>
      </c>
      <c r="O6" s="125"/>
      <c r="P6" s="123">
        <f t="shared" si="0"/>
        <v>-0.7</v>
      </c>
      <c r="Q6" s="123">
        <f t="shared" si="1"/>
        <v>-0.30000000000000004</v>
      </c>
      <c r="R6" s="48">
        <f t="shared" si="2"/>
        <v>25</v>
      </c>
      <c r="S6" s="76"/>
      <c r="T6">
        <v>4</v>
      </c>
      <c r="U6" s="48">
        <v>1</v>
      </c>
      <c r="V6" s="48">
        <f t="shared" si="3"/>
        <v>25</v>
      </c>
      <c r="W6" s="51"/>
    </row>
    <row r="7" spans="1:23" hidden="1">
      <c r="A7" s="124" t="s">
        <v>12</v>
      </c>
      <c r="B7" s="124"/>
      <c r="C7" s="124">
        <v>4</v>
      </c>
      <c r="D7" s="125"/>
      <c r="E7" s="126"/>
      <c r="F7" s="126"/>
      <c r="G7" s="126"/>
      <c r="H7" s="127"/>
      <c r="I7" s="124"/>
      <c r="J7" s="124"/>
      <c r="K7" s="128">
        <v>0</v>
      </c>
      <c r="L7" s="128"/>
      <c r="M7" s="129"/>
      <c r="N7" s="121">
        <f t="shared" si="4"/>
        <v>0</v>
      </c>
      <c r="O7" s="125"/>
      <c r="P7" s="123">
        <f t="shared" si="0"/>
        <v>0</v>
      </c>
      <c r="Q7" s="123">
        <f t="shared" si="1"/>
        <v>0</v>
      </c>
      <c r="R7" s="48">
        <f t="shared" si="2"/>
        <v>0</v>
      </c>
      <c r="S7" s="76"/>
      <c r="T7">
        <v>4</v>
      </c>
      <c r="V7" s="48">
        <f t="shared" si="3"/>
        <v>0</v>
      </c>
      <c r="W7" s="51"/>
    </row>
    <row r="8" spans="1:23" hidden="1">
      <c r="A8" s="124" t="s">
        <v>13</v>
      </c>
      <c r="B8" s="124"/>
      <c r="C8" s="124">
        <v>8</v>
      </c>
      <c r="D8" s="125"/>
      <c r="E8" s="126"/>
      <c r="F8" s="126"/>
      <c r="G8" s="126"/>
      <c r="H8" s="127">
        <v>3</v>
      </c>
      <c r="I8" s="124"/>
      <c r="J8" s="124"/>
      <c r="K8" s="128">
        <v>37.5</v>
      </c>
      <c r="L8" s="128"/>
      <c r="M8" s="129"/>
      <c r="N8" s="121">
        <f t="shared" si="4"/>
        <v>-3</v>
      </c>
      <c r="O8" s="125"/>
      <c r="P8" s="123">
        <f t="shared" si="0"/>
        <v>-2.0999999999999996</v>
      </c>
      <c r="Q8" s="123">
        <f t="shared" si="1"/>
        <v>-0.90000000000000036</v>
      </c>
      <c r="R8" s="48">
        <f t="shared" si="2"/>
        <v>37.5</v>
      </c>
      <c r="S8" s="76"/>
      <c r="T8">
        <v>8</v>
      </c>
      <c r="U8" s="48">
        <v>3</v>
      </c>
      <c r="V8" s="48">
        <f t="shared" si="3"/>
        <v>37.5</v>
      </c>
      <c r="W8" s="51"/>
    </row>
    <row r="9" spans="1:23" hidden="1">
      <c r="A9" s="124" t="s">
        <v>14</v>
      </c>
      <c r="B9" s="124"/>
      <c r="C9" s="124">
        <v>3</v>
      </c>
      <c r="D9" s="125"/>
      <c r="E9" s="126"/>
      <c r="F9" s="126"/>
      <c r="G9" s="126"/>
      <c r="H9" s="127"/>
      <c r="I9" s="124"/>
      <c r="J9" s="124"/>
      <c r="K9" s="128">
        <v>0</v>
      </c>
      <c r="L9" s="128"/>
      <c r="M9" s="129"/>
      <c r="N9" s="121">
        <f t="shared" si="4"/>
        <v>0</v>
      </c>
      <c r="O9" s="125"/>
      <c r="P9" s="123">
        <f t="shared" si="0"/>
        <v>0</v>
      </c>
      <c r="Q9" s="123">
        <f t="shared" si="1"/>
        <v>0</v>
      </c>
      <c r="R9" s="48">
        <f t="shared" si="2"/>
        <v>0</v>
      </c>
      <c r="S9" s="76"/>
      <c r="T9">
        <v>3</v>
      </c>
      <c r="V9" s="48">
        <f t="shared" si="3"/>
        <v>0</v>
      </c>
      <c r="W9" s="51"/>
    </row>
    <row r="10" spans="1:23" hidden="1">
      <c r="A10" s="124" t="s">
        <v>15</v>
      </c>
      <c r="B10" s="124"/>
      <c r="C10" s="124">
        <v>36</v>
      </c>
      <c r="D10" s="125"/>
      <c r="E10" s="126"/>
      <c r="F10" s="126"/>
      <c r="G10" s="126"/>
      <c r="H10" s="127">
        <v>29</v>
      </c>
      <c r="I10" s="124"/>
      <c r="J10" s="124"/>
      <c r="K10" s="128">
        <v>80.555555555555557</v>
      </c>
      <c r="L10" s="128"/>
      <c r="M10" s="129"/>
      <c r="N10" s="121">
        <f t="shared" si="4"/>
        <v>-29</v>
      </c>
      <c r="O10" s="125"/>
      <c r="P10" s="123">
        <f t="shared" si="0"/>
        <v>-20.299999999999997</v>
      </c>
      <c r="Q10" s="123">
        <f t="shared" si="1"/>
        <v>-8.7000000000000028</v>
      </c>
      <c r="R10" s="48">
        <f t="shared" si="2"/>
        <v>80.555555555555557</v>
      </c>
      <c r="S10" s="76"/>
      <c r="T10">
        <v>36</v>
      </c>
      <c r="U10" s="48">
        <v>29</v>
      </c>
      <c r="V10" s="48">
        <f t="shared" si="3"/>
        <v>80.555555555555557</v>
      </c>
      <c r="W10" s="51"/>
    </row>
    <row r="11" spans="1:23" hidden="1">
      <c r="A11" s="124" t="s">
        <v>16</v>
      </c>
      <c r="B11" s="124"/>
      <c r="C11" s="124">
        <v>4</v>
      </c>
      <c r="D11" s="125"/>
      <c r="E11" s="126"/>
      <c r="F11" s="126"/>
      <c r="G11" s="126"/>
      <c r="H11" s="127"/>
      <c r="I11" s="124"/>
      <c r="J11" s="124"/>
      <c r="K11" s="128">
        <v>0</v>
      </c>
      <c r="L11" s="128"/>
      <c r="M11" s="129"/>
      <c r="N11" s="121">
        <f t="shared" si="4"/>
        <v>0</v>
      </c>
      <c r="O11" s="125"/>
      <c r="P11" s="123">
        <f t="shared" si="0"/>
        <v>0</v>
      </c>
      <c r="Q11" s="123">
        <f t="shared" si="1"/>
        <v>0</v>
      </c>
      <c r="R11" s="48">
        <f t="shared" si="2"/>
        <v>0</v>
      </c>
      <c r="S11" s="76"/>
      <c r="T11">
        <v>4</v>
      </c>
      <c r="V11" s="48">
        <f t="shared" si="3"/>
        <v>0</v>
      </c>
      <c r="W11" s="51"/>
    </row>
    <row r="12" spans="1:23" s="55" customFormat="1">
      <c r="A12" s="116" t="s">
        <v>253</v>
      </c>
      <c r="B12" s="116">
        <v>41</v>
      </c>
      <c r="C12" s="116">
        <v>22</v>
      </c>
      <c r="D12" s="122" t="s">
        <v>247</v>
      </c>
      <c r="E12" s="130"/>
      <c r="F12" s="130"/>
      <c r="G12" s="130"/>
      <c r="H12" s="118">
        <v>16</v>
      </c>
      <c r="I12" s="116"/>
      <c r="J12" s="116"/>
      <c r="K12" s="120">
        <v>72.727272727272734</v>
      </c>
      <c r="L12" s="120">
        <f>K12+7.3</f>
        <v>80.027272727272731</v>
      </c>
      <c r="M12" s="121">
        <f>25*0.8</f>
        <v>20</v>
      </c>
      <c r="N12" s="121">
        <f t="shared" si="4"/>
        <v>4</v>
      </c>
      <c r="O12" s="122" t="s">
        <v>248</v>
      </c>
      <c r="P12" s="123">
        <f t="shared" si="0"/>
        <v>2.8</v>
      </c>
      <c r="Q12" s="123">
        <f t="shared" si="1"/>
        <v>1.2000000000000002</v>
      </c>
      <c r="R12" s="79">
        <f t="shared" si="2"/>
        <v>72.727272727272734</v>
      </c>
      <c r="S12" s="80">
        <f>R12+R12*0.1</f>
        <v>80</v>
      </c>
      <c r="T12" s="77">
        <v>20</v>
      </c>
      <c r="U12" s="79">
        <v>15</v>
      </c>
      <c r="V12" s="79">
        <f t="shared" si="3"/>
        <v>75</v>
      </c>
      <c r="W12" s="81">
        <v>0.8</v>
      </c>
    </row>
    <row r="13" spans="1:23" hidden="1">
      <c r="A13" s="124" t="s">
        <v>18</v>
      </c>
      <c r="B13" s="124"/>
      <c r="C13" s="124">
        <v>2</v>
      </c>
      <c r="D13" s="131"/>
      <c r="E13" s="132"/>
      <c r="F13" s="132"/>
      <c r="G13" s="132"/>
      <c r="H13" s="127">
        <v>2</v>
      </c>
      <c r="I13" s="124"/>
      <c r="J13" s="124"/>
      <c r="K13" s="128">
        <v>100</v>
      </c>
      <c r="L13" s="128"/>
      <c r="M13" s="129"/>
      <c r="N13" s="121">
        <f t="shared" si="4"/>
        <v>-2</v>
      </c>
      <c r="O13" s="131"/>
      <c r="P13" s="123">
        <f t="shared" si="0"/>
        <v>-1.4</v>
      </c>
      <c r="Q13" s="123">
        <f t="shared" si="1"/>
        <v>-0.60000000000000009</v>
      </c>
      <c r="R13" s="48">
        <f t="shared" si="2"/>
        <v>100</v>
      </c>
      <c r="S13" s="76"/>
      <c r="T13">
        <v>2</v>
      </c>
      <c r="U13" s="48">
        <v>2</v>
      </c>
      <c r="V13" s="48">
        <f t="shared" si="3"/>
        <v>100</v>
      </c>
      <c r="W13" s="75">
        <v>0.8</v>
      </c>
    </row>
    <row r="14" spans="1:23" hidden="1">
      <c r="A14" s="124" t="s">
        <v>19</v>
      </c>
      <c r="B14" s="124"/>
      <c r="C14" s="124">
        <v>8</v>
      </c>
      <c r="D14" s="131"/>
      <c r="E14" s="132"/>
      <c r="F14" s="132"/>
      <c r="G14" s="132"/>
      <c r="H14" s="127">
        <v>8</v>
      </c>
      <c r="I14" s="124"/>
      <c r="J14" s="124"/>
      <c r="K14" s="128">
        <v>100</v>
      </c>
      <c r="L14" s="128"/>
      <c r="M14" s="129"/>
      <c r="N14" s="121">
        <f t="shared" si="4"/>
        <v>-8</v>
      </c>
      <c r="O14" s="131"/>
      <c r="P14" s="123">
        <f t="shared" si="0"/>
        <v>-5.6</v>
      </c>
      <c r="Q14" s="123">
        <f t="shared" si="1"/>
        <v>-2.4000000000000004</v>
      </c>
      <c r="R14" s="48">
        <f t="shared" si="2"/>
        <v>100</v>
      </c>
      <c r="S14" s="76"/>
      <c r="T14">
        <v>7</v>
      </c>
      <c r="U14" s="48">
        <v>7</v>
      </c>
      <c r="V14" s="48">
        <f t="shared" si="3"/>
        <v>100</v>
      </c>
      <c r="W14" s="75">
        <v>0.8</v>
      </c>
    </row>
    <row r="15" spans="1:23" hidden="1">
      <c r="A15" s="124" t="s">
        <v>20</v>
      </c>
      <c r="B15" s="124"/>
      <c r="C15" s="124">
        <v>3</v>
      </c>
      <c r="D15" s="131"/>
      <c r="E15" s="132"/>
      <c r="F15" s="132"/>
      <c r="G15" s="132"/>
      <c r="H15" s="127">
        <v>2</v>
      </c>
      <c r="I15" s="124"/>
      <c r="J15" s="124"/>
      <c r="K15" s="128">
        <v>66.666666666666657</v>
      </c>
      <c r="L15" s="128"/>
      <c r="M15" s="129"/>
      <c r="N15" s="121">
        <f t="shared" si="4"/>
        <v>-2</v>
      </c>
      <c r="O15" s="131"/>
      <c r="P15" s="123">
        <f t="shared" si="0"/>
        <v>-1.4</v>
      </c>
      <c r="Q15" s="123">
        <f t="shared" si="1"/>
        <v>-0.60000000000000009</v>
      </c>
      <c r="R15" s="48">
        <f t="shared" si="2"/>
        <v>66.666666666666657</v>
      </c>
      <c r="S15" s="76"/>
      <c r="T15">
        <v>2</v>
      </c>
      <c r="U15" s="48">
        <v>2</v>
      </c>
      <c r="V15" s="48">
        <f t="shared" si="3"/>
        <v>100</v>
      </c>
      <c r="W15" s="75">
        <v>0.8</v>
      </c>
    </row>
    <row r="16" spans="1:23" hidden="1">
      <c r="A16" s="124" t="s">
        <v>21</v>
      </c>
      <c r="B16" s="124"/>
      <c r="C16" s="124">
        <v>2</v>
      </c>
      <c r="D16" s="131"/>
      <c r="E16" s="132"/>
      <c r="F16" s="132"/>
      <c r="G16" s="132"/>
      <c r="H16" s="127"/>
      <c r="I16" s="124"/>
      <c r="J16" s="124"/>
      <c r="K16" s="128">
        <v>0</v>
      </c>
      <c r="L16" s="128"/>
      <c r="M16" s="129"/>
      <c r="N16" s="121">
        <f t="shared" si="4"/>
        <v>0</v>
      </c>
      <c r="O16" s="131"/>
      <c r="P16" s="123">
        <f t="shared" si="0"/>
        <v>0</v>
      </c>
      <c r="Q16" s="123">
        <f t="shared" si="1"/>
        <v>0</v>
      </c>
      <c r="R16" s="48">
        <f t="shared" si="2"/>
        <v>0</v>
      </c>
      <c r="S16" s="76"/>
      <c r="T16">
        <v>2</v>
      </c>
      <c r="V16" s="48">
        <f t="shared" si="3"/>
        <v>0</v>
      </c>
      <c r="W16" s="75">
        <v>0.8</v>
      </c>
    </row>
    <row r="17" spans="1:23" hidden="1">
      <c r="A17" s="124" t="s">
        <v>22</v>
      </c>
      <c r="B17" s="124"/>
      <c r="C17" s="124">
        <v>2</v>
      </c>
      <c r="D17" s="131"/>
      <c r="E17" s="132"/>
      <c r="F17" s="132"/>
      <c r="G17" s="132"/>
      <c r="H17" s="127">
        <v>2</v>
      </c>
      <c r="I17" s="124"/>
      <c r="J17" s="124"/>
      <c r="K17" s="128">
        <v>100</v>
      </c>
      <c r="L17" s="128"/>
      <c r="M17" s="129"/>
      <c r="N17" s="121">
        <f t="shared" si="4"/>
        <v>-2</v>
      </c>
      <c r="O17" s="131"/>
      <c r="P17" s="123">
        <f t="shared" si="0"/>
        <v>-1.4</v>
      </c>
      <c r="Q17" s="123">
        <f t="shared" si="1"/>
        <v>-0.60000000000000009</v>
      </c>
      <c r="R17" s="48">
        <f t="shared" si="2"/>
        <v>100</v>
      </c>
      <c r="S17" s="76"/>
      <c r="T17">
        <v>2</v>
      </c>
      <c r="U17" s="48">
        <v>2</v>
      </c>
      <c r="V17" s="48">
        <f t="shared" si="3"/>
        <v>100</v>
      </c>
      <c r="W17" s="75">
        <v>0.8</v>
      </c>
    </row>
    <row r="18" spans="1:23" hidden="1">
      <c r="A18" s="124" t="s">
        <v>23</v>
      </c>
      <c r="B18" s="124"/>
      <c r="C18" s="124">
        <v>2</v>
      </c>
      <c r="D18" s="131"/>
      <c r="E18" s="132"/>
      <c r="F18" s="132"/>
      <c r="G18" s="132"/>
      <c r="H18" s="127"/>
      <c r="I18" s="124"/>
      <c r="J18" s="124"/>
      <c r="K18" s="128">
        <v>0</v>
      </c>
      <c r="L18" s="128"/>
      <c r="M18" s="129"/>
      <c r="N18" s="121">
        <f t="shared" si="4"/>
        <v>0</v>
      </c>
      <c r="O18" s="131"/>
      <c r="P18" s="123">
        <f t="shared" si="0"/>
        <v>0</v>
      </c>
      <c r="Q18" s="123">
        <f t="shared" si="1"/>
        <v>0</v>
      </c>
      <c r="R18" s="48">
        <f t="shared" si="2"/>
        <v>0</v>
      </c>
      <c r="S18" s="76"/>
      <c r="T18">
        <v>2</v>
      </c>
      <c r="V18" s="48">
        <f t="shared" si="3"/>
        <v>0</v>
      </c>
      <c r="W18" s="75">
        <v>0.8</v>
      </c>
    </row>
    <row r="19" spans="1:23" hidden="1">
      <c r="A19" s="124" t="s">
        <v>24</v>
      </c>
      <c r="B19" s="124"/>
      <c r="C19" s="124">
        <v>1</v>
      </c>
      <c r="D19" s="131"/>
      <c r="E19" s="132"/>
      <c r="F19" s="132"/>
      <c r="G19" s="132"/>
      <c r="H19" s="127"/>
      <c r="I19" s="124"/>
      <c r="J19" s="124"/>
      <c r="K19" s="128">
        <v>0</v>
      </c>
      <c r="L19" s="128"/>
      <c r="M19" s="129"/>
      <c r="N19" s="121">
        <f t="shared" si="4"/>
        <v>0</v>
      </c>
      <c r="O19" s="131"/>
      <c r="P19" s="123">
        <f t="shared" si="0"/>
        <v>0</v>
      </c>
      <c r="Q19" s="123">
        <f t="shared" si="1"/>
        <v>0</v>
      </c>
      <c r="R19" s="48">
        <f t="shared" si="2"/>
        <v>0</v>
      </c>
      <c r="S19" s="76"/>
      <c r="T19">
        <v>1</v>
      </c>
      <c r="V19" s="48">
        <f t="shared" si="3"/>
        <v>0</v>
      </c>
      <c r="W19" s="75">
        <v>0.8</v>
      </c>
    </row>
    <row r="20" spans="1:23" hidden="1">
      <c r="A20" s="124" t="s">
        <v>25</v>
      </c>
      <c r="B20" s="124"/>
      <c r="C20" s="124">
        <v>2</v>
      </c>
      <c r="D20" s="131"/>
      <c r="E20" s="132"/>
      <c r="F20" s="132"/>
      <c r="G20" s="132"/>
      <c r="H20" s="127">
        <v>2</v>
      </c>
      <c r="I20" s="124"/>
      <c r="J20" s="124"/>
      <c r="K20" s="128">
        <v>100</v>
      </c>
      <c r="L20" s="128"/>
      <c r="M20" s="129"/>
      <c r="N20" s="121">
        <f t="shared" si="4"/>
        <v>-2</v>
      </c>
      <c r="O20" s="131"/>
      <c r="P20" s="123">
        <f t="shared" si="0"/>
        <v>-1.4</v>
      </c>
      <c r="Q20" s="123">
        <f t="shared" si="1"/>
        <v>-0.60000000000000009</v>
      </c>
      <c r="R20" s="48">
        <f t="shared" si="2"/>
        <v>100</v>
      </c>
      <c r="S20" s="76"/>
      <c r="T20">
        <v>2</v>
      </c>
      <c r="U20" s="48">
        <v>2</v>
      </c>
      <c r="V20" s="48">
        <f t="shared" si="3"/>
        <v>100</v>
      </c>
      <c r="W20" s="75">
        <v>0.8</v>
      </c>
    </row>
    <row r="21" spans="1:23">
      <c r="A21" s="133" t="s">
        <v>28</v>
      </c>
      <c r="B21" s="133">
        <v>181</v>
      </c>
      <c r="C21" s="133">
        <v>203</v>
      </c>
      <c r="D21" s="134" t="s">
        <v>241</v>
      </c>
      <c r="E21" s="134"/>
      <c r="F21" s="134"/>
      <c r="G21" s="134"/>
      <c r="H21" s="127">
        <v>87</v>
      </c>
      <c r="I21" s="133"/>
      <c r="J21" s="133"/>
      <c r="K21" s="135">
        <v>42.857142857142854</v>
      </c>
      <c r="L21" s="135">
        <f>K21+4.3</f>
        <v>47.157142857142851</v>
      </c>
      <c r="M21" s="129">
        <f>224*0.47</f>
        <v>105.28</v>
      </c>
      <c r="N21" s="121">
        <f t="shared" si="4"/>
        <v>18.28</v>
      </c>
      <c r="O21" s="134" t="s">
        <v>282</v>
      </c>
      <c r="P21" s="123">
        <f>N21*0.7</f>
        <v>12.795999999999999</v>
      </c>
      <c r="Q21" s="123">
        <f>N21-P21</f>
        <v>5.4840000000000018</v>
      </c>
      <c r="R21" s="83">
        <f t="shared" si="2"/>
        <v>42.857142857142854</v>
      </c>
      <c r="S21" s="84"/>
      <c r="T21" s="82">
        <v>167</v>
      </c>
      <c r="U21" s="83">
        <v>85</v>
      </c>
      <c r="V21" s="83">
        <f t="shared" si="3"/>
        <v>50.898203592814376</v>
      </c>
      <c r="W21" s="85">
        <v>0.8</v>
      </c>
    </row>
    <row r="22" spans="1:23" hidden="1">
      <c r="A22" s="124" t="s">
        <v>27</v>
      </c>
      <c r="B22" s="124"/>
      <c r="C22" s="124">
        <v>16</v>
      </c>
      <c r="D22" s="131"/>
      <c r="E22" s="132"/>
      <c r="F22" s="132"/>
      <c r="G22" s="132"/>
      <c r="H22" s="127">
        <v>2</v>
      </c>
      <c r="I22" s="124"/>
      <c r="J22" s="124"/>
      <c r="K22" s="128">
        <v>12.5</v>
      </c>
      <c r="L22" s="128"/>
      <c r="M22" s="129"/>
      <c r="N22" s="121">
        <f t="shared" si="4"/>
        <v>-2</v>
      </c>
      <c r="O22" s="131"/>
      <c r="P22" s="123">
        <f t="shared" ref="P22:P85" si="5">N22*0.7</f>
        <v>-1.4</v>
      </c>
      <c r="Q22" s="123">
        <f t="shared" ref="Q22:Q85" si="6">N22-P22</f>
        <v>-0.60000000000000009</v>
      </c>
      <c r="R22" s="48">
        <f t="shared" si="2"/>
        <v>12.5</v>
      </c>
      <c r="S22" s="76"/>
      <c r="T22">
        <v>16</v>
      </c>
      <c r="U22" s="48">
        <v>2</v>
      </c>
      <c r="V22" s="48">
        <f t="shared" si="3"/>
        <v>12.5</v>
      </c>
      <c r="W22" s="75">
        <v>0.8</v>
      </c>
    </row>
    <row r="23" spans="1:23" hidden="1">
      <c r="A23" s="124" t="s">
        <v>28</v>
      </c>
      <c r="B23" s="124"/>
      <c r="C23" s="124">
        <v>18</v>
      </c>
      <c r="D23" s="131"/>
      <c r="E23" s="132"/>
      <c r="F23" s="132"/>
      <c r="G23" s="132"/>
      <c r="H23" s="127">
        <v>1</v>
      </c>
      <c r="I23" s="124"/>
      <c r="J23" s="124"/>
      <c r="K23" s="128">
        <v>5.5555555555555554</v>
      </c>
      <c r="L23" s="128"/>
      <c r="M23" s="129"/>
      <c r="N23" s="121">
        <f t="shared" si="4"/>
        <v>-1</v>
      </c>
      <c r="O23" s="131"/>
      <c r="P23" s="123">
        <f t="shared" si="5"/>
        <v>-0.7</v>
      </c>
      <c r="Q23" s="123">
        <f t="shared" si="6"/>
        <v>-0.30000000000000004</v>
      </c>
      <c r="R23" s="48">
        <f t="shared" si="2"/>
        <v>5.5555555555555554</v>
      </c>
      <c r="S23" s="76"/>
      <c r="T23">
        <v>5</v>
      </c>
      <c r="U23" s="48">
        <v>1</v>
      </c>
      <c r="V23" s="48">
        <f t="shared" si="3"/>
        <v>20</v>
      </c>
      <c r="W23" s="75">
        <v>0.8</v>
      </c>
    </row>
    <row r="24" spans="1:23" hidden="1">
      <c r="A24" s="124" t="s">
        <v>29</v>
      </c>
      <c r="B24" s="124"/>
      <c r="C24" s="124">
        <v>8</v>
      </c>
      <c r="D24" s="131"/>
      <c r="E24" s="132"/>
      <c r="F24" s="132"/>
      <c r="G24" s="132"/>
      <c r="H24" s="127">
        <v>5</v>
      </c>
      <c r="I24" s="124"/>
      <c r="J24" s="124"/>
      <c r="K24" s="128">
        <v>62.5</v>
      </c>
      <c r="L24" s="128"/>
      <c r="M24" s="129"/>
      <c r="N24" s="121">
        <f t="shared" si="4"/>
        <v>-5</v>
      </c>
      <c r="O24" s="131"/>
      <c r="P24" s="123">
        <f t="shared" si="5"/>
        <v>-3.5</v>
      </c>
      <c r="Q24" s="123">
        <f t="shared" si="6"/>
        <v>-1.5</v>
      </c>
      <c r="R24" s="48">
        <f t="shared" si="2"/>
        <v>62.5</v>
      </c>
      <c r="S24" s="76"/>
      <c r="T24">
        <v>8</v>
      </c>
      <c r="U24" s="48">
        <v>5</v>
      </c>
      <c r="V24" s="48">
        <f t="shared" si="3"/>
        <v>62.5</v>
      </c>
      <c r="W24" s="75">
        <v>0.8</v>
      </c>
    </row>
    <row r="25" spans="1:23" hidden="1">
      <c r="A25" s="124" t="s">
        <v>30</v>
      </c>
      <c r="B25" s="124"/>
      <c r="C25" s="124">
        <v>2</v>
      </c>
      <c r="D25" s="131"/>
      <c r="E25" s="132"/>
      <c r="F25" s="132"/>
      <c r="G25" s="132"/>
      <c r="H25" s="127">
        <v>1</v>
      </c>
      <c r="I25" s="124"/>
      <c r="J25" s="124"/>
      <c r="K25" s="128">
        <v>50</v>
      </c>
      <c r="L25" s="128"/>
      <c r="M25" s="129"/>
      <c r="N25" s="121">
        <f t="shared" si="4"/>
        <v>-1</v>
      </c>
      <c r="O25" s="131"/>
      <c r="P25" s="123">
        <f t="shared" si="5"/>
        <v>-0.7</v>
      </c>
      <c r="Q25" s="123">
        <f t="shared" si="6"/>
        <v>-0.30000000000000004</v>
      </c>
      <c r="R25" s="48">
        <f t="shared" si="2"/>
        <v>50</v>
      </c>
      <c r="S25" s="76"/>
      <c r="T25">
        <v>2</v>
      </c>
      <c r="U25" s="48">
        <v>1</v>
      </c>
      <c r="V25" s="48">
        <f t="shared" si="3"/>
        <v>50</v>
      </c>
      <c r="W25" s="75">
        <v>0.8</v>
      </c>
    </row>
    <row r="26" spans="1:23" hidden="1">
      <c r="A26" s="124" t="s">
        <v>31</v>
      </c>
      <c r="B26" s="124"/>
      <c r="C26" s="124">
        <v>11</v>
      </c>
      <c r="D26" s="131"/>
      <c r="E26" s="132"/>
      <c r="F26" s="132"/>
      <c r="G26" s="132"/>
      <c r="H26" s="127">
        <v>3</v>
      </c>
      <c r="I26" s="124"/>
      <c r="J26" s="124"/>
      <c r="K26" s="128">
        <v>27.27272727272727</v>
      </c>
      <c r="L26" s="128"/>
      <c r="M26" s="129"/>
      <c r="N26" s="121">
        <f t="shared" si="4"/>
        <v>-3</v>
      </c>
      <c r="O26" s="131"/>
      <c r="P26" s="123">
        <f t="shared" si="5"/>
        <v>-2.0999999999999996</v>
      </c>
      <c r="Q26" s="123">
        <f t="shared" si="6"/>
        <v>-0.90000000000000036</v>
      </c>
      <c r="R26" s="48">
        <f t="shared" si="2"/>
        <v>27.27272727272727</v>
      </c>
      <c r="S26" s="76"/>
      <c r="T26">
        <v>7</v>
      </c>
      <c r="U26" s="48">
        <v>3</v>
      </c>
      <c r="V26" s="48">
        <f t="shared" si="3"/>
        <v>42.857142857142854</v>
      </c>
      <c r="W26" s="75">
        <v>0.8</v>
      </c>
    </row>
    <row r="27" spans="1:23" hidden="1">
      <c r="A27" s="124" t="s">
        <v>32</v>
      </c>
      <c r="B27" s="124"/>
      <c r="C27" s="124">
        <v>12</v>
      </c>
      <c r="D27" s="131"/>
      <c r="E27" s="132"/>
      <c r="F27" s="132"/>
      <c r="G27" s="132"/>
      <c r="H27" s="127">
        <v>4</v>
      </c>
      <c r="I27" s="124"/>
      <c r="J27" s="124"/>
      <c r="K27" s="128">
        <v>33.333333333333329</v>
      </c>
      <c r="L27" s="128"/>
      <c r="M27" s="129"/>
      <c r="N27" s="121">
        <f t="shared" si="4"/>
        <v>-4</v>
      </c>
      <c r="O27" s="131"/>
      <c r="P27" s="123">
        <f t="shared" si="5"/>
        <v>-2.8</v>
      </c>
      <c r="Q27" s="123">
        <f t="shared" si="6"/>
        <v>-1.2000000000000002</v>
      </c>
      <c r="R27" s="48">
        <f t="shared" si="2"/>
        <v>33.333333333333329</v>
      </c>
      <c r="S27" s="76"/>
      <c r="T27">
        <v>9</v>
      </c>
      <c r="U27" s="48">
        <v>4</v>
      </c>
      <c r="V27" s="48">
        <f t="shared" si="3"/>
        <v>44.444444444444443</v>
      </c>
      <c r="W27" s="75">
        <v>0.8</v>
      </c>
    </row>
    <row r="28" spans="1:23" hidden="1">
      <c r="A28" s="124" t="s">
        <v>33</v>
      </c>
      <c r="B28" s="124"/>
      <c r="C28" s="124">
        <v>2</v>
      </c>
      <c r="D28" s="131"/>
      <c r="E28" s="132"/>
      <c r="F28" s="132"/>
      <c r="G28" s="132"/>
      <c r="H28" s="127"/>
      <c r="I28" s="124"/>
      <c r="J28" s="124"/>
      <c r="K28" s="128">
        <v>0</v>
      </c>
      <c r="L28" s="128"/>
      <c r="M28" s="129"/>
      <c r="N28" s="121">
        <f t="shared" si="4"/>
        <v>0</v>
      </c>
      <c r="O28" s="131"/>
      <c r="P28" s="123">
        <f t="shared" si="5"/>
        <v>0</v>
      </c>
      <c r="Q28" s="123">
        <f t="shared" si="6"/>
        <v>0</v>
      </c>
      <c r="R28" s="48">
        <f t="shared" si="2"/>
        <v>0</v>
      </c>
      <c r="S28" s="76"/>
      <c r="T28">
        <v>2</v>
      </c>
      <c r="V28" s="48">
        <f t="shared" si="3"/>
        <v>0</v>
      </c>
      <c r="W28" s="75">
        <v>0.8</v>
      </c>
    </row>
    <row r="29" spans="1:23" hidden="1">
      <c r="A29" s="124" t="s">
        <v>34</v>
      </c>
      <c r="B29" s="124"/>
      <c r="C29" s="124">
        <v>20</v>
      </c>
      <c r="D29" s="131"/>
      <c r="E29" s="132"/>
      <c r="F29" s="132"/>
      <c r="G29" s="132"/>
      <c r="H29" s="127">
        <v>18</v>
      </c>
      <c r="I29" s="124"/>
      <c r="J29" s="124"/>
      <c r="K29" s="128">
        <v>90</v>
      </c>
      <c r="L29" s="128"/>
      <c r="M29" s="129"/>
      <c r="N29" s="121">
        <f t="shared" si="4"/>
        <v>-18</v>
      </c>
      <c r="O29" s="131"/>
      <c r="P29" s="123">
        <f t="shared" si="5"/>
        <v>-12.6</v>
      </c>
      <c r="Q29" s="123">
        <f t="shared" si="6"/>
        <v>-5.4</v>
      </c>
      <c r="R29" s="48">
        <f t="shared" si="2"/>
        <v>90</v>
      </c>
      <c r="S29" s="76"/>
      <c r="T29">
        <v>20</v>
      </c>
      <c r="U29" s="48">
        <v>18</v>
      </c>
      <c r="V29" s="48">
        <f t="shared" si="3"/>
        <v>90</v>
      </c>
      <c r="W29" s="75">
        <v>0.8</v>
      </c>
    </row>
    <row r="30" spans="1:23" hidden="1">
      <c r="A30" s="124" t="s">
        <v>35</v>
      </c>
      <c r="B30" s="124"/>
      <c r="C30" s="124">
        <v>12</v>
      </c>
      <c r="D30" s="131"/>
      <c r="E30" s="132"/>
      <c r="F30" s="132"/>
      <c r="G30" s="132"/>
      <c r="H30" s="127">
        <v>4</v>
      </c>
      <c r="I30" s="124"/>
      <c r="J30" s="124"/>
      <c r="K30" s="128">
        <v>33.333333333333329</v>
      </c>
      <c r="L30" s="128"/>
      <c r="M30" s="129"/>
      <c r="N30" s="121">
        <f t="shared" si="4"/>
        <v>-4</v>
      </c>
      <c r="O30" s="131"/>
      <c r="P30" s="123">
        <f t="shared" si="5"/>
        <v>-2.8</v>
      </c>
      <c r="Q30" s="123">
        <f t="shared" si="6"/>
        <v>-1.2000000000000002</v>
      </c>
      <c r="R30" s="48">
        <f t="shared" si="2"/>
        <v>33.333333333333329</v>
      </c>
      <c r="S30" s="76"/>
      <c r="T30">
        <v>9</v>
      </c>
      <c r="U30" s="48">
        <v>4</v>
      </c>
      <c r="V30" s="48">
        <f t="shared" si="3"/>
        <v>44.444444444444443</v>
      </c>
      <c r="W30" s="75">
        <v>0.8</v>
      </c>
    </row>
    <row r="31" spans="1:23" hidden="1">
      <c r="A31" s="124" t="s">
        <v>36</v>
      </c>
      <c r="B31" s="124"/>
      <c r="C31" s="124">
        <v>12</v>
      </c>
      <c r="D31" s="131"/>
      <c r="E31" s="132"/>
      <c r="F31" s="132"/>
      <c r="G31" s="132"/>
      <c r="H31" s="127">
        <v>8</v>
      </c>
      <c r="I31" s="124"/>
      <c r="J31" s="124"/>
      <c r="K31" s="128">
        <v>66.666666666666657</v>
      </c>
      <c r="L31" s="128"/>
      <c r="M31" s="129"/>
      <c r="N31" s="121">
        <f t="shared" si="4"/>
        <v>-8</v>
      </c>
      <c r="O31" s="131"/>
      <c r="P31" s="123">
        <f t="shared" si="5"/>
        <v>-5.6</v>
      </c>
      <c r="Q31" s="123">
        <f t="shared" si="6"/>
        <v>-2.4000000000000004</v>
      </c>
      <c r="R31" s="48">
        <f t="shared" si="2"/>
        <v>66.666666666666657</v>
      </c>
      <c r="S31" s="76"/>
      <c r="T31">
        <v>11</v>
      </c>
      <c r="U31" s="48">
        <v>8</v>
      </c>
      <c r="V31" s="48">
        <f t="shared" si="3"/>
        <v>72.727272727272734</v>
      </c>
      <c r="W31" s="75">
        <v>0.8</v>
      </c>
    </row>
    <row r="32" spans="1:23" hidden="1">
      <c r="A32" s="124" t="s">
        <v>37</v>
      </c>
      <c r="B32" s="124"/>
      <c r="C32" s="124">
        <v>8</v>
      </c>
      <c r="D32" s="131"/>
      <c r="E32" s="132"/>
      <c r="F32" s="132"/>
      <c r="G32" s="132"/>
      <c r="H32" s="127">
        <v>1</v>
      </c>
      <c r="I32" s="124"/>
      <c r="J32" s="124"/>
      <c r="K32" s="128">
        <v>12.5</v>
      </c>
      <c r="L32" s="128"/>
      <c r="M32" s="129"/>
      <c r="N32" s="121">
        <f t="shared" si="4"/>
        <v>-1</v>
      </c>
      <c r="O32" s="131"/>
      <c r="P32" s="123">
        <f t="shared" si="5"/>
        <v>-0.7</v>
      </c>
      <c r="Q32" s="123">
        <f t="shared" si="6"/>
        <v>-0.30000000000000004</v>
      </c>
      <c r="R32" s="48">
        <f t="shared" si="2"/>
        <v>12.5</v>
      </c>
      <c r="S32" s="76"/>
      <c r="T32">
        <v>3</v>
      </c>
      <c r="U32" s="48">
        <v>1</v>
      </c>
      <c r="V32" s="48">
        <f t="shared" si="3"/>
        <v>33.333333333333329</v>
      </c>
      <c r="W32" s="75">
        <v>0.8</v>
      </c>
    </row>
    <row r="33" spans="1:23" hidden="1">
      <c r="A33" s="124" t="s">
        <v>38</v>
      </c>
      <c r="B33" s="124"/>
      <c r="C33" s="124">
        <v>4</v>
      </c>
      <c r="D33" s="131"/>
      <c r="E33" s="132"/>
      <c r="F33" s="132"/>
      <c r="G33" s="132"/>
      <c r="H33" s="127">
        <v>3</v>
      </c>
      <c r="I33" s="124"/>
      <c r="J33" s="124"/>
      <c r="K33" s="128">
        <v>75</v>
      </c>
      <c r="L33" s="128"/>
      <c r="M33" s="129"/>
      <c r="N33" s="121">
        <f t="shared" si="4"/>
        <v>-3</v>
      </c>
      <c r="O33" s="131"/>
      <c r="P33" s="123">
        <f t="shared" si="5"/>
        <v>-2.0999999999999996</v>
      </c>
      <c r="Q33" s="123">
        <f t="shared" si="6"/>
        <v>-0.90000000000000036</v>
      </c>
      <c r="R33" s="48">
        <f t="shared" si="2"/>
        <v>75</v>
      </c>
      <c r="S33" s="76"/>
      <c r="T33">
        <v>4</v>
      </c>
      <c r="U33" s="48">
        <v>3</v>
      </c>
      <c r="V33" s="48">
        <f t="shared" si="3"/>
        <v>75</v>
      </c>
      <c r="W33" s="75">
        <v>0.8</v>
      </c>
    </row>
    <row r="34" spans="1:23" hidden="1">
      <c r="A34" s="124" t="s">
        <v>39</v>
      </c>
      <c r="B34" s="124"/>
      <c r="C34" s="124">
        <v>7</v>
      </c>
      <c r="D34" s="131"/>
      <c r="E34" s="132"/>
      <c r="F34" s="132"/>
      <c r="G34" s="132"/>
      <c r="H34" s="127">
        <v>4</v>
      </c>
      <c r="I34" s="124"/>
      <c r="J34" s="124"/>
      <c r="K34" s="128">
        <v>57.142857142857139</v>
      </c>
      <c r="L34" s="128"/>
      <c r="M34" s="129"/>
      <c r="N34" s="121">
        <f t="shared" si="4"/>
        <v>-4</v>
      </c>
      <c r="O34" s="131"/>
      <c r="P34" s="123">
        <f t="shared" si="5"/>
        <v>-2.8</v>
      </c>
      <c r="Q34" s="123">
        <f t="shared" si="6"/>
        <v>-1.2000000000000002</v>
      </c>
      <c r="R34" s="48">
        <f t="shared" si="2"/>
        <v>57.142857142857139</v>
      </c>
      <c r="S34" s="76"/>
      <c r="T34">
        <v>5</v>
      </c>
      <c r="U34" s="48">
        <v>2</v>
      </c>
      <c r="V34" s="48">
        <f t="shared" si="3"/>
        <v>40</v>
      </c>
      <c r="W34" s="75">
        <v>0.8</v>
      </c>
    </row>
    <row r="35" spans="1:23" hidden="1">
      <c r="A35" s="124" t="s">
        <v>40</v>
      </c>
      <c r="B35" s="124"/>
      <c r="C35" s="124">
        <v>61</v>
      </c>
      <c r="D35" s="131"/>
      <c r="E35" s="132"/>
      <c r="F35" s="132"/>
      <c r="G35" s="132"/>
      <c r="H35" s="127">
        <v>32</v>
      </c>
      <c r="I35" s="124"/>
      <c r="J35" s="124"/>
      <c r="K35" s="128">
        <v>52.459016393442624</v>
      </c>
      <c r="L35" s="128"/>
      <c r="M35" s="129"/>
      <c r="N35" s="121">
        <f t="shared" si="4"/>
        <v>-32</v>
      </c>
      <c r="O35" s="131"/>
      <c r="P35" s="123">
        <f t="shared" si="5"/>
        <v>-22.4</v>
      </c>
      <c r="Q35" s="123">
        <f t="shared" si="6"/>
        <v>-9.6000000000000014</v>
      </c>
      <c r="R35" s="48">
        <f t="shared" si="2"/>
        <v>52.459016393442624</v>
      </c>
      <c r="S35" s="76"/>
      <c r="T35">
        <v>59</v>
      </c>
      <c r="U35" s="48">
        <v>32</v>
      </c>
      <c r="V35" s="48">
        <f t="shared" si="3"/>
        <v>54.237288135593218</v>
      </c>
      <c r="W35" s="75">
        <v>0.8</v>
      </c>
    </row>
    <row r="36" spans="1:23" hidden="1">
      <c r="A36" s="124" t="s">
        <v>41</v>
      </c>
      <c r="B36" s="124"/>
      <c r="C36" s="124">
        <v>3</v>
      </c>
      <c r="D36" s="131"/>
      <c r="E36" s="132"/>
      <c r="F36" s="132"/>
      <c r="G36" s="132"/>
      <c r="H36" s="127"/>
      <c r="I36" s="124"/>
      <c r="J36" s="124"/>
      <c r="K36" s="128">
        <v>0</v>
      </c>
      <c r="L36" s="128"/>
      <c r="M36" s="129"/>
      <c r="N36" s="121">
        <f t="shared" si="4"/>
        <v>0</v>
      </c>
      <c r="O36" s="131"/>
      <c r="P36" s="123">
        <f t="shared" si="5"/>
        <v>0</v>
      </c>
      <c r="Q36" s="123">
        <f t="shared" si="6"/>
        <v>0</v>
      </c>
      <c r="R36" s="48">
        <f t="shared" si="2"/>
        <v>0</v>
      </c>
      <c r="S36" s="76"/>
      <c r="T36">
        <v>2</v>
      </c>
      <c r="V36" s="48">
        <f t="shared" si="3"/>
        <v>0</v>
      </c>
      <c r="W36" s="75">
        <v>0.8</v>
      </c>
    </row>
    <row r="37" spans="1:23" hidden="1">
      <c r="A37" s="124" t="s">
        <v>42</v>
      </c>
      <c r="B37" s="124"/>
      <c r="C37" s="124">
        <v>7</v>
      </c>
      <c r="D37" s="131"/>
      <c r="E37" s="132"/>
      <c r="F37" s="132"/>
      <c r="G37" s="132"/>
      <c r="H37" s="127">
        <v>1</v>
      </c>
      <c r="I37" s="124"/>
      <c r="J37" s="124"/>
      <c r="K37" s="128">
        <v>14.285714285714285</v>
      </c>
      <c r="L37" s="128"/>
      <c r="M37" s="129"/>
      <c r="N37" s="121">
        <f t="shared" si="4"/>
        <v>-1</v>
      </c>
      <c r="O37" s="131"/>
      <c r="P37" s="123">
        <f t="shared" si="5"/>
        <v>-0.7</v>
      </c>
      <c r="Q37" s="123">
        <f t="shared" si="6"/>
        <v>-0.30000000000000004</v>
      </c>
      <c r="R37" s="48">
        <f t="shared" si="2"/>
        <v>14.285714285714285</v>
      </c>
      <c r="S37" s="76"/>
      <c r="T37">
        <v>5</v>
      </c>
      <c r="U37" s="48">
        <v>1</v>
      </c>
      <c r="V37" s="48">
        <f t="shared" si="3"/>
        <v>20</v>
      </c>
      <c r="W37" s="75">
        <v>0.8</v>
      </c>
    </row>
    <row r="38" spans="1:23">
      <c r="A38" s="116" t="s">
        <v>46</v>
      </c>
      <c r="B38" s="116">
        <v>81</v>
      </c>
      <c r="C38" s="116">
        <v>141</v>
      </c>
      <c r="D38" s="117" t="s">
        <v>242</v>
      </c>
      <c r="E38" s="117"/>
      <c r="F38" s="117"/>
      <c r="G38" s="117"/>
      <c r="H38" s="118">
        <v>31</v>
      </c>
      <c r="I38" s="119"/>
      <c r="J38" s="119"/>
      <c r="K38" s="120">
        <v>21.98581560283688</v>
      </c>
      <c r="L38" s="120">
        <f>K38+2.2</f>
        <v>24.185815602836879</v>
      </c>
      <c r="M38" s="121">
        <f>156*0.24</f>
        <v>37.44</v>
      </c>
      <c r="N38" s="121">
        <f t="shared" si="4"/>
        <v>6.4399999999999977</v>
      </c>
      <c r="O38" s="122" t="s">
        <v>246</v>
      </c>
      <c r="P38" s="123">
        <f t="shared" si="5"/>
        <v>4.5079999999999982</v>
      </c>
      <c r="Q38" s="123">
        <f t="shared" si="6"/>
        <v>1.9319999999999995</v>
      </c>
      <c r="R38" s="79">
        <f t="shared" si="2"/>
        <v>21.98581560283688</v>
      </c>
      <c r="S38" s="80">
        <v>80</v>
      </c>
      <c r="T38" s="77">
        <v>50</v>
      </c>
      <c r="U38" s="79">
        <v>28</v>
      </c>
      <c r="V38" s="79">
        <f t="shared" si="3"/>
        <v>56.000000000000007</v>
      </c>
      <c r="W38" s="81">
        <v>0.8</v>
      </c>
    </row>
    <row r="39" spans="1:23" hidden="1">
      <c r="A39" s="124" t="s">
        <v>44</v>
      </c>
      <c r="B39" s="124"/>
      <c r="C39" s="124">
        <v>3</v>
      </c>
      <c r="D39" s="131"/>
      <c r="E39" s="132"/>
      <c r="F39" s="132"/>
      <c r="G39" s="132"/>
      <c r="H39" s="127"/>
      <c r="I39" s="124"/>
      <c r="J39" s="124"/>
      <c r="K39" s="128">
        <v>0</v>
      </c>
      <c r="L39" s="128"/>
      <c r="M39" s="129"/>
      <c r="N39" s="121">
        <f t="shared" si="4"/>
        <v>0</v>
      </c>
      <c r="O39" s="131"/>
      <c r="P39" s="123">
        <f t="shared" si="5"/>
        <v>0</v>
      </c>
      <c r="Q39" s="123">
        <f t="shared" si="6"/>
        <v>0</v>
      </c>
      <c r="R39" s="48">
        <f t="shared" si="2"/>
        <v>0</v>
      </c>
      <c r="S39" s="76"/>
      <c r="T39">
        <v>1</v>
      </c>
      <c r="V39" s="48">
        <f t="shared" si="3"/>
        <v>0</v>
      </c>
      <c r="W39" s="75">
        <v>0.8</v>
      </c>
    </row>
    <row r="40" spans="1:23" hidden="1">
      <c r="A40" s="124" t="s">
        <v>45</v>
      </c>
      <c r="B40" s="124"/>
      <c r="C40" s="124">
        <v>8</v>
      </c>
      <c r="D40" s="131"/>
      <c r="E40" s="132"/>
      <c r="F40" s="132"/>
      <c r="G40" s="132"/>
      <c r="H40" s="127"/>
      <c r="I40" s="124"/>
      <c r="J40" s="124"/>
      <c r="K40" s="128">
        <v>0</v>
      </c>
      <c r="L40" s="128"/>
      <c r="M40" s="129"/>
      <c r="N40" s="121">
        <f t="shared" si="4"/>
        <v>0</v>
      </c>
      <c r="O40" s="131"/>
      <c r="P40" s="123">
        <f t="shared" si="5"/>
        <v>0</v>
      </c>
      <c r="Q40" s="123">
        <f t="shared" si="6"/>
        <v>0</v>
      </c>
      <c r="R40" s="48">
        <f t="shared" si="2"/>
        <v>0</v>
      </c>
      <c r="S40" s="76"/>
      <c r="T40">
        <v>1</v>
      </c>
      <c r="V40" s="48">
        <f t="shared" si="3"/>
        <v>0</v>
      </c>
      <c r="W40" s="75">
        <v>0.8</v>
      </c>
    </row>
    <row r="41" spans="1:23" hidden="1">
      <c r="A41" s="124" t="s">
        <v>46</v>
      </c>
      <c r="B41" s="124"/>
      <c r="C41" s="124">
        <v>50</v>
      </c>
      <c r="D41" s="131"/>
      <c r="E41" s="132"/>
      <c r="F41" s="132"/>
      <c r="G41" s="132"/>
      <c r="H41" s="127"/>
      <c r="I41" s="124"/>
      <c r="J41" s="124"/>
      <c r="K41" s="128">
        <v>0</v>
      </c>
      <c r="L41" s="128"/>
      <c r="M41" s="129"/>
      <c r="N41" s="121">
        <f t="shared" si="4"/>
        <v>0</v>
      </c>
      <c r="O41" s="131"/>
      <c r="P41" s="123">
        <f t="shared" si="5"/>
        <v>0</v>
      </c>
      <c r="Q41" s="123">
        <f t="shared" si="6"/>
        <v>0</v>
      </c>
      <c r="R41" s="48">
        <f t="shared" si="2"/>
        <v>0</v>
      </c>
      <c r="S41" s="76"/>
      <c r="V41" s="48">
        <v>0</v>
      </c>
      <c r="W41" s="75">
        <v>0.8</v>
      </c>
    </row>
    <row r="42" spans="1:23" hidden="1">
      <c r="A42" s="124" t="s">
        <v>47</v>
      </c>
      <c r="B42" s="124"/>
      <c r="C42" s="124">
        <v>5</v>
      </c>
      <c r="D42" s="131"/>
      <c r="E42" s="132"/>
      <c r="F42" s="132"/>
      <c r="G42" s="132"/>
      <c r="H42" s="127">
        <v>2</v>
      </c>
      <c r="I42" s="124"/>
      <c r="J42" s="124"/>
      <c r="K42" s="128">
        <v>40</v>
      </c>
      <c r="L42" s="128"/>
      <c r="M42" s="129"/>
      <c r="N42" s="121">
        <f t="shared" si="4"/>
        <v>-2</v>
      </c>
      <c r="O42" s="131"/>
      <c r="P42" s="123">
        <f t="shared" si="5"/>
        <v>-1.4</v>
      </c>
      <c r="Q42" s="123">
        <f t="shared" si="6"/>
        <v>-0.60000000000000009</v>
      </c>
      <c r="R42" s="48">
        <f t="shared" si="2"/>
        <v>40</v>
      </c>
      <c r="S42" s="76"/>
      <c r="T42">
        <v>2</v>
      </c>
      <c r="U42" s="48">
        <v>2</v>
      </c>
      <c r="V42" s="48">
        <f>U42/T42*100</f>
        <v>100</v>
      </c>
      <c r="W42" s="75">
        <v>0.8</v>
      </c>
    </row>
    <row r="43" spans="1:23" hidden="1">
      <c r="A43" s="124" t="s">
        <v>48</v>
      </c>
      <c r="B43" s="124"/>
      <c r="C43" s="124">
        <v>2</v>
      </c>
      <c r="D43" s="131"/>
      <c r="E43" s="132"/>
      <c r="F43" s="132"/>
      <c r="G43" s="132"/>
      <c r="H43" s="127"/>
      <c r="I43" s="124"/>
      <c r="J43" s="124"/>
      <c r="K43" s="128">
        <v>0</v>
      </c>
      <c r="L43" s="128"/>
      <c r="M43" s="129"/>
      <c r="N43" s="121">
        <f t="shared" si="4"/>
        <v>0</v>
      </c>
      <c r="O43" s="131"/>
      <c r="P43" s="123">
        <f t="shared" si="5"/>
        <v>0</v>
      </c>
      <c r="Q43" s="123">
        <f t="shared" si="6"/>
        <v>0</v>
      </c>
      <c r="R43" s="48">
        <f t="shared" si="2"/>
        <v>0</v>
      </c>
      <c r="S43" s="76"/>
      <c r="V43" s="48">
        <v>0</v>
      </c>
      <c r="W43" s="75">
        <v>0.8</v>
      </c>
    </row>
    <row r="44" spans="1:23" hidden="1">
      <c r="A44" s="124" t="s">
        <v>49</v>
      </c>
      <c r="B44" s="124"/>
      <c r="C44" s="124">
        <v>2</v>
      </c>
      <c r="D44" s="131"/>
      <c r="E44" s="132"/>
      <c r="F44" s="132"/>
      <c r="G44" s="132"/>
      <c r="H44" s="127"/>
      <c r="I44" s="124"/>
      <c r="J44" s="124"/>
      <c r="K44" s="128">
        <v>0</v>
      </c>
      <c r="L44" s="128"/>
      <c r="M44" s="129"/>
      <c r="N44" s="121">
        <f t="shared" si="4"/>
        <v>0</v>
      </c>
      <c r="O44" s="131"/>
      <c r="P44" s="123">
        <f t="shared" si="5"/>
        <v>0</v>
      </c>
      <c r="Q44" s="123">
        <f t="shared" si="6"/>
        <v>0</v>
      </c>
      <c r="R44" s="48">
        <f t="shared" si="2"/>
        <v>0</v>
      </c>
      <c r="S44" s="76"/>
      <c r="V44" s="48">
        <v>0</v>
      </c>
      <c r="W44" s="75">
        <v>0.8</v>
      </c>
    </row>
    <row r="45" spans="1:23" hidden="1">
      <c r="A45" s="124" t="s">
        <v>50</v>
      </c>
      <c r="B45" s="124"/>
      <c r="C45" s="124">
        <v>7</v>
      </c>
      <c r="D45" s="131"/>
      <c r="E45" s="132"/>
      <c r="F45" s="132"/>
      <c r="G45" s="132"/>
      <c r="H45" s="127">
        <v>5</v>
      </c>
      <c r="I45" s="124"/>
      <c r="J45" s="124"/>
      <c r="K45" s="128">
        <v>71.428571428571431</v>
      </c>
      <c r="L45" s="128"/>
      <c r="M45" s="129"/>
      <c r="N45" s="121">
        <f t="shared" si="4"/>
        <v>-5</v>
      </c>
      <c r="O45" s="131"/>
      <c r="P45" s="123">
        <f t="shared" si="5"/>
        <v>-3.5</v>
      </c>
      <c r="Q45" s="123">
        <f t="shared" si="6"/>
        <v>-1.5</v>
      </c>
      <c r="R45" s="48">
        <f t="shared" si="2"/>
        <v>71.428571428571431</v>
      </c>
      <c r="S45" s="76"/>
      <c r="T45">
        <v>4</v>
      </c>
      <c r="U45" s="48">
        <v>2</v>
      </c>
      <c r="V45" s="48">
        <f>U45/T45*100</f>
        <v>50</v>
      </c>
      <c r="W45" s="75">
        <v>0.8</v>
      </c>
    </row>
    <row r="46" spans="1:23" hidden="1">
      <c r="A46" s="124" t="s">
        <v>51</v>
      </c>
      <c r="B46" s="124"/>
      <c r="C46" s="124">
        <v>6</v>
      </c>
      <c r="D46" s="131"/>
      <c r="E46" s="132"/>
      <c r="F46" s="132"/>
      <c r="G46" s="132"/>
      <c r="H46" s="127"/>
      <c r="I46" s="124"/>
      <c r="J46" s="124"/>
      <c r="K46" s="128">
        <v>0</v>
      </c>
      <c r="L46" s="128"/>
      <c r="M46" s="129"/>
      <c r="N46" s="121">
        <f t="shared" si="4"/>
        <v>0</v>
      </c>
      <c r="O46" s="131"/>
      <c r="P46" s="123">
        <f t="shared" si="5"/>
        <v>0</v>
      </c>
      <c r="Q46" s="123">
        <f t="shared" si="6"/>
        <v>0</v>
      </c>
      <c r="R46" s="48">
        <f t="shared" si="2"/>
        <v>0</v>
      </c>
      <c r="S46" s="76"/>
      <c r="T46">
        <v>5</v>
      </c>
      <c r="V46" s="48">
        <f>U46/T46*100</f>
        <v>0</v>
      </c>
      <c r="W46" s="75">
        <v>0.8</v>
      </c>
    </row>
    <row r="47" spans="1:23" hidden="1">
      <c r="A47" s="124" t="s">
        <v>52</v>
      </c>
      <c r="B47" s="124"/>
      <c r="C47" s="124">
        <v>5</v>
      </c>
      <c r="D47" s="131"/>
      <c r="E47" s="132"/>
      <c r="F47" s="132"/>
      <c r="G47" s="132"/>
      <c r="H47" s="127">
        <v>5</v>
      </c>
      <c r="I47" s="124"/>
      <c r="J47" s="124"/>
      <c r="K47" s="128">
        <v>100</v>
      </c>
      <c r="L47" s="128"/>
      <c r="M47" s="129"/>
      <c r="N47" s="121">
        <f t="shared" si="4"/>
        <v>-5</v>
      </c>
      <c r="O47" s="131"/>
      <c r="P47" s="123">
        <f t="shared" si="5"/>
        <v>-3.5</v>
      </c>
      <c r="Q47" s="123">
        <f t="shared" si="6"/>
        <v>-1.5</v>
      </c>
      <c r="R47" s="48">
        <f t="shared" si="2"/>
        <v>100</v>
      </c>
      <c r="S47" s="76"/>
      <c r="T47">
        <v>5</v>
      </c>
      <c r="U47" s="48">
        <v>5</v>
      </c>
      <c r="V47" s="48">
        <f>U47/T47*100</f>
        <v>100</v>
      </c>
      <c r="W47" s="75">
        <v>0.8</v>
      </c>
    </row>
    <row r="48" spans="1:23" hidden="1">
      <c r="A48" s="124" t="s">
        <v>53</v>
      </c>
      <c r="B48" s="124"/>
      <c r="C48" s="124">
        <v>6</v>
      </c>
      <c r="D48" s="131"/>
      <c r="E48" s="132"/>
      <c r="F48" s="132"/>
      <c r="G48" s="132"/>
      <c r="H48" s="127"/>
      <c r="I48" s="124"/>
      <c r="J48" s="124"/>
      <c r="K48" s="128">
        <v>0</v>
      </c>
      <c r="L48" s="128"/>
      <c r="M48" s="129"/>
      <c r="N48" s="121">
        <f t="shared" si="4"/>
        <v>0</v>
      </c>
      <c r="O48" s="131"/>
      <c r="P48" s="123">
        <f t="shared" si="5"/>
        <v>0</v>
      </c>
      <c r="Q48" s="123">
        <f t="shared" si="6"/>
        <v>0</v>
      </c>
      <c r="R48" s="48">
        <f t="shared" si="2"/>
        <v>0</v>
      </c>
      <c r="S48" s="76"/>
      <c r="T48">
        <v>5</v>
      </c>
      <c r="V48" s="48">
        <f>U48/T48*100</f>
        <v>0</v>
      </c>
      <c r="W48" s="75">
        <v>0.8</v>
      </c>
    </row>
    <row r="49" spans="1:23" hidden="1">
      <c r="A49" s="124" t="s">
        <v>54</v>
      </c>
      <c r="B49" s="124"/>
      <c r="C49" s="124">
        <v>4</v>
      </c>
      <c r="D49" s="131"/>
      <c r="E49" s="132"/>
      <c r="F49" s="132"/>
      <c r="G49" s="132"/>
      <c r="H49" s="127"/>
      <c r="I49" s="124"/>
      <c r="J49" s="124"/>
      <c r="K49" s="128">
        <v>0</v>
      </c>
      <c r="L49" s="128"/>
      <c r="M49" s="129"/>
      <c r="N49" s="121">
        <f t="shared" si="4"/>
        <v>0</v>
      </c>
      <c r="O49" s="131"/>
      <c r="P49" s="123">
        <f t="shared" si="5"/>
        <v>0</v>
      </c>
      <c r="Q49" s="123">
        <f t="shared" si="6"/>
        <v>0</v>
      </c>
      <c r="R49" s="48">
        <f t="shared" si="2"/>
        <v>0</v>
      </c>
      <c r="S49" s="76"/>
      <c r="V49" s="48">
        <v>0</v>
      </c>
      <c r="W49" s="75">
        <v>0.8</v>
      </c>
    </row>
    <row r="50" spans="1:23" hidden="1">
      <c r="A50" s="124" t="s">
        <v>55</v>
      </c>
      <c r="B50" s="124"/>
      <c r="C50" s="124">
        <v>1</v>
      </c>
      <c r="D50" s="131"/>
      <c r="E50" s="132"/>
      <c r="F50" s="132"/>
      <c r="G50" s="132"/>
      <c r="H50" s="127"/>
      <c r="I50" s="124"/>
      <c r="J50" s="124"/>
      <c r="K50" s="128">
        <v>0</v>
      </c>
      <c r="L50" s="128"/>
      <c r="M50" s="129"/>
      <c r="N50" s="121">
        <f t="shared" si="4"/>
        <v>0</v>
      </c>
      <c r="O50" s="131"/>
      <c r="P50" s="123">
        <f t="shared" si="5"/>
        <v>0</v>
      </c>
      <c r="Q50" s="123">
        <f t="shared" si="6"/>
        <v>0</v>
      </c>
      <c r="R50" s="48">
        <f t="shared" si="2"/>
        <v>0</v>
      </c>
      <c r="S50" s="76"/>
      <c r="V50" s="48">
        <v>0</v>
      </c>
      <c r="W50" s="75">
        <v>0.8</v>
      </c>
    </row>
    <row r="51" spans="1:23" hidden="1">
      <c r="A51" s="124" t="s">
        <v>56</v>
      </c>
      <c r="B51" s="124"/>
      <c r="C51" s="124">
        <v>6</v>
      </c>
      <c r="D51" s="131"/>
      <c r="E51" s="132"/>
      <c r="F51" s="132"/>
      <c r="G51" s="132"/>
      <c r="H51" s="127"/>
      <c r="I51" s="124"/>
      <c r="J51" s="124"/>
      <c r="K51" s="128">
        <v>0</v>
      </c>
      <c r="L51" s="128"/>
      <c r="M51" s="129"/>
      <c r="N51" s="121">
        <f t="shared" si="4"/>
        <v>0</v>
      </c>
      <c r="O51" s="131"/>
      <c r="P51" s="123">
        <f t="shared" si="5"/>
        <v>0</v>
      </c>
      <c r="Q51" s="123">
        <f t="shared" si="6"/>
        <v>0</v>
      </c>
      <c r="R51" s="48">
        <f t="shared" si="2"/>
        <v>0</v>
      </c>
      <c r="S51" s="76"/>
      <c r="V51" s="48">
        <v>0</v>
      </c>
      <c r="W51" s="75">
        <v>0.8</v>
      </c>
    </row>
    <row r="52" spans="1:23" hidden="1">
      <c r="A52" s="124" t="s">
        <v>57</v>
      </c>
      <c r="B52" s="124"/>
      <c r="C52" s="124">
        <v>2</v>
      </c>
      <c r="D52" s="131"/>
      <c r="E52" s="132"/>
      <c r="F52" s="132"/>
      <c r="G52" s="132"/>
      <c r="H52" s="127"/>
      <c r="I52" s="124"/>
      <c r="J52" s="124"/>
      <c r="K52" s="128">
        <v>0</v>
      </c>
      <c r="L52" s="128"/>
      <c r="M52" s="129"/>
      <c r="N52" s="121">
        <f t="shared" si="4"/>
        <v>0</v>
      </c>
      <c r="O52" s="131"/>
      <c r="P52" s="123">
        <f t="shared" si="5"/>
        <v>0</v>
      </c>
      <c r="Q52" s="123">
        <f t="shared" si="6"/>
        <v>0</v>
      </c>
      <c r="R52" s="48">
        <f t="shared" si="2"/>
        <v>0</v>
      </c>
      <c r="S52" s="76"/>
      <c r="V52" s="48">
        <v>0</v>
      </c>
      <c r="W52" s="75">
        <v>0.8</v>
      </c>
    </row>
    <row r="53" spans="1:23" hidden="1">
      <c r="A53" s="124" t="s">
        <v>58</v>
      </c>
      <c r="B53" s="124"/>
      <c r="C53" s="124">
        <v>24</v>
      </c>
      <c r="D53" s="131"/>
      <c r="E53" s="132"/>
      <c r="F53" s="132"/>
      <c r="G53" s="132"/>
      <c r="H53" s="127">
        <v>18</v>
      </c>
      <c r="I53" s="124"/>
      <c r="J53" s="124"/>
      <c r="K53" s="128">
        <v>75</v>
      </c>
      <c r="L53" s="128"/>
      <c r="M53" s="129"/>
      <c r="N53" s="121">
        <f t="shared" si="4"/>
        <v>-18</v>
      </c>
      <c r="O53" s="131"/>
      <c r="P53" s="123">
        <f t="shared" si="5"/>
        <v>-12.6</v>
      </c>
      <c r="Q53" s="123">
        <f t="shared" si="6"/>
        <v>-5.4</v>
      </c>
      <c r="R53" s="48">
        <f t="shared" si="2"/>
        <v>75</v>
      </c>
      <c r="S53" s="76"/>
      <c r="T53">
        <v>24</v>
      </c>
      <c r="U53" s="48">
        <v>18</v>
      </c>
      <c r="V53" s="48">
        <f>U53/T53*100</f>
        <v>75</v>
      </c>
      <c r="W53" s="75">
        <v>0.8</v>
      </c>
    </row>
    <row r="54" spans="1:23" hidden="1">
      <c r="A54" s="124" t="s">
        <v>59</v>
      </c>
      <c r="B54" s="124"/>
      <c r="C54" s="124">
        <v>1</v>
      </c>
      <c r="D54" s="131"/>
      <c r="E54" s="132"/>
      <c r="F54" s="132"/>
      <c r="G54" s="132"/>
      <c r="H54" s="127"/>
      <c r="I54" s="124"/>
      <c r="J54" s="124"/>
      <c r="K54" s="128">
        <v>0</v>
      </c>
      <c r="L54" s="128"/>
      <c r="M54" s="129"/>
      <c r="N54" s="121">
        <f t="shared" si="4"/>
        <v>0</v>
      </c>
      <c r="O54" s="131"/>
      <c r="P54" s="123">
        <f t="shared" si="5"/>
        <v>0</v>
      </c>
      <c r="Q54" s="123">
        <f t="shared" si="6"/>
        <v>0</v>
      </c>
      <c r="R54" s="48">
        <f t="shared" si="2"/>
        <v>0</v>
      </c>
      <c r="S54" s="76"/>
      <c r="V54" s="48">
        <v>0</v>
      </c>
      <c r="W54" s="75">
        <v>0.8</v>
      </c>
    </row>
    <row r="55" spans="1:23" hidden="1">
      <c r="A55" s="124" t="s">
        <v>60</v>
      </c>
      <c r="B55" s="124"/>
      <c r="C55" s="124">
        <v>2</v>
      </c>
      <c r="D55" s="131"/>
      <c r="E55" s="132"/>
      <c r="F55" s="132"/>
      <c r="G55" s="132"/>
      <c r="H55" s="127">
        <v>1</v>
      </c>
      <c r="I55" s="124"/>
      <c r="J55" s="124"/>
      <c r="K55" s="128">
        <v>50</v>
      </c>
      <c r="L55" s="128"/>
      <c r="M55" s="129"/>
      <c r="N55" s="121">
        <f t="shared" si="4"/>
        <v>-1</v>
      </c>
      <c r="O55" s="131"/>
      <c r="P55" s="123">
        <f t="shared" si="5"/>
        <v>-0.7</v>
      </c>
      <c r="Q55" s="123">
        <f t="shared" si="6"/>
        <v>-0.30000000000000004</v>
      </c>
      <c r="R55" s="48">
        <f t="shared" si="2"/>
        <v>50</v>
      </c>
      <c r="S55" s="76"/>
      <c r="T55">
        <v>2</v>
      </c>
      <c r="U55" s="48">
        <v>1</v>
      </c>
      <c r="V55" s="48">
        <f>U55/T55*100</f>
        <v>50</v>
      </c>
      <c r="W55" s="75">
        <v>0.8</v>
      </c>
    </row>
    <row r="56" spans="1:23" hidden="1">
      <c r="A56" s="124" t="s">
        <v>61</v>
      </c>
      <c r="B56" s="124"/>
      <c r="C56" s="124">
        <v>1</v>
      </c>
      <c r="D56" s="131"/>
      <c r="E56" s="132"/>
      <c r="F56" s="132"/>
      <c r="G56" s="132"/>
      <c r="H56" s="127"/>
      <c r="I56" s="124"/>
      <c r="J56" s="124"/>
      <c r="K56" s="128">
        <v>0</v>
      </c>
      <c r="L56" s="128"/>
      <c r="M56" s="129"/>
      <c r="N56" s="121">
        <f t="shared" si="4"/>
        <v>0</v>
      </c>
      <c r="O56" s="131"/>
      <c r="P56" s="123">
        <f t="shared" si="5"/>
        <v>0</v>
      </c>
      <c r="Q56" s="123">
        <f t="shared" si="6"/>
        <v>0</v>
      </c>
      <c r="R56" s="48">
        <f t="shared" si="2"/>
        <v>0</v>
      </c>
      <c r="S56" s="76"/>
      <c r="T56">
        <v>1</v>
      </c>
      <c r="V56" s="48">
        <f>U56/T56*100</f>
        <v>0</v>
      </c>
      <c r="W56" s="75">
        <v>0.8</v>
      </c>
    </row>
    <row r="57" spans="1:23" hidden="1">
      <c r="A57" s="124" t="s">
        <v>62</v>
      </c>
      <c r="B57" s="124"/>
      <c r="C57" s="124">
        <v>4</v>
      </c>
      <c r="D57" s="131"/>
      <c r="E57" s="132"/>
      <c r="F57" s="132"/>
      <c r="G57" s="132"/>
      <c r="H57" s="127"/>
      <c r="I57" s="124"/>
      <c r="J57" s="124"/>
      <c r="K57" s="128">
        <v>0</v>
      </c>
      <c r="L57" s="128"/>
      <c r="M57" s="129"/>
      <c r="N57" s="121">
        <f t="shared" si="4"/>
        <v>0</v>
      </c>
      <c r="O57" s="131"/>
      <c r="P57" s="123">
        <f t="shared" si="5"/>
        <v>0</v>
      </c>
      <c r="Q57" s="123">
        <f t="shared" si="6"/>
        <v>0</v>
      </c>
      <c r="R57" s="48">
        <f t="shared" si="2"/>
        <v>0</v>
      </c>
      <c r="S57" s="76"/>
      <c r="V57" s="48">
        <v>0</v>
      </c>
      <c r="W57" s="75">
        <v>0.8</v>
      </c>
    </row>
    <row r="58" spans="1:23" hidden="1">
      <c r="A58" s="124" t="s">
        <v>63</v>
      </c>
      <c r="B58" s="124"/>
      <c r="C58" s="124">
        <v>2</v>
      </c>
      <c r="D58" s="131"/>
      <c r="E58" s="132"/>
      <c r="F58" s="132"/>
      <c r="G58" s="132"/>
      <c r="H58" s="127"/>
      <c r="I58" s="124"/>
      <c r="J58" s="124"/>
      <c r="K58" s="128">
        <v>0</v>
      </c>
      <c r="L58" s="128"/>
      <c r="M58" s="129"/>
      <c r="N58" s="121">
        <f t="shared" si="4"/>
        <v>0</v>
      </c>
      <c r="O58" s="131"/>
      <c r="P58" s="123">
        <f t="shared" si="5"/>
        <v>0</v>
      </c>
      <c r="Q58" s="123">
        <f t="shared" si="6"/>
        <v>0</v>
      </c>
      <c r="R58" s="48">
        <f t="shared" si="2"/>
        <v>0</v>
      </c>
      <c r="S58" s="76"/>
      <c r="V58" s="48">
        <v>0</v>
      </c>
      <c r="W58" s="75">
        <v>0.8</v>
      </c>
    </row>
    <row r="59" spans="1:23">
      <c r="A59" s="116" t="s">
        <v>65</v>
      </c>
      <c r="B59" s="116">
        <v>246</v>
      </c>
      <c r="C59" s="116">
        <v>272</v>
      </c>
      <c r="D59" s="117" t="s">
        <v>243</v>
      </c>
      <c r="E59" s="117"/>
      <c r="F59" s="117"/>
      <c r="G59" s="117"/>
      <c r="H59" s="118">
        <v>145</v>
      </c>
      <c r="I59" s="116"/>
      <c r="J59" s="116"/>
      <c r="K59" s="120">
        <v>53.308823529411761</v>
      </c>
      <c r="L59" s="120">
        <f>K59+5.3</f>
        <v>58.608823529411758</v>
      </c>
      <c r="M59" s="121">
        <f>(272+28)*0.59</f>
        <v>177</v>
      </c>
      <c r="N59" s="121">
        <f t="shared" si="4"/>
        <v>32</v>
      </c>
      <c r="O59" s="122" t="s">
        <v>283</v>
      </c>
      <c r="P59" s="123">
        <f t="shared" si="5"/>
        <v>22.4</v>
      </c>
      <c r="Q59" s="123">
        <f t="shared" si="6"/>
        <v>9.6000000000000014</v>
      </c>
      <c r="R59" s="79">
        <f t="shared" si="2"/>
        <v>53.308823529411761</v>
      </c>
      <c r="S59" s="80">
        <f>R59+R59*0.1</f>
        <v>58.639705882352935</v>
      </c>
      <c r="T59" s="77">
        <v>258</v>
      </c>
      <c r="U59" s="79">
        <v>144</v>
      </c>
      <c r="V59" s="79">
        <f t="shared" ref="V59:V73" si="7">U59/T59*100</f>
        <v>55.813953488372093</v>
      </c>
      <c r="W59" s="81">
        <v>0.8</v>
      </c>
    </row>
    <row r="60" spans="1:23" hidden="1">
      <c r="A60" s="124" t="s">
        <v>65</v>
      </c>
      <c r="B60" s="124"/>
      <c r="C60" s="124">
        <v>50</v>
      </c>
      <c r="D60" s="131"/>
      <c r="E60" s="132"/>
      <c r="F60" s="132"/>
      <c r="G60" s="132"/>
      <c r="H60" s="127">
        <v>19</v>
      </c>
      <c r="I60" s="124"/>
      <c r="J60" s="124"/>
      <c r="K60" s="128">
        <v>38</v>
      </c>
      <c r="L60" s="128"/>
      <c r="M60" s="129"/>
      <c r="N60" s="121">
        <f t="shared" si="4"/>
        <v>-19</v>
      </c>
      <c r="O60" s="131"/>
      <c r="P60" s="123">
        <f t="shared" si="5"/>
        <v>-13.299999999999999</v>
      </c>
      <c r="Q60" s="123">
        <f t="shared" si="6"/>
        <v>-5.7000000000000011</v>
      </c>
      <c r="R60" s="48">
        <f t="shared" si="2"/>
        <v>38</v>
      </c>
      <c r="S60" s="76"/>
      <c r="T60">
        <v>49</v>
      </c>
      <c r="U60" s="48">
        <v>19</v>
      </c>
      <c r="V60" s="48">
        <f t="shared" si="7"/>
        <v>38.775510204081634</v>
      </c>
      <c r="W60" s="75">
        <v>0.8</v>
      </c>
    </row>
    <row r="61" spans="1:23" hidden="1">
      <c r="A61" s="124" t="s">
        <v>66</v>
      </c>
      <c r="B61" s="124"/>
      <c r="C61" s="124">
        <v>153</v>
      </c>
      <c r="D61" s="131"/>
      <c r="E61" s="132"/>
      <c r="F61" s="132"/>
      <c r="G61" s="132"/>
      <c r="H61" s="127">
        <v>94</v>
      </c>
      <c r="I61" s="124"/>
      <c r="J61" s="124"/>
      <c r="K61" s="128">
        <v>61.437908496732028</v>
      </c>
      <c r="L61" s="128"/>
      <c r="M61" s="129"/>
      <c r="N61" s="121">
        <f t="shared" si="4"/>
        <v>-94</v>
      </c>
      <c r="O61" s="131"/>
      <c r="P61" s="123">
        <f t="shared" si="5"/>
        <v>-65.8</v>
      </c>
      <c r="Q61" s="123">
        <f t="shared" si="6"/>
        <v>-28.200000000000003</v>
      </c>
      <c r="R61" s="48">
        <f t="shared" si="2"/>
        <v>61.437908496732028</v>
      </c>
      <c r="S61" s="76"/>
      <c r="T61">
        <v>145</v>
      </c>
      <c r="U61" s="48">
        <v>93</v>
      </c>
      <c r="V61" s="48">
        <f t="shared" si="7"/>
        <v>64.137931034482747</v>
      </c>
      <c r="W61" s="75">
        <v>0.8</v>
      </c>
    </row>
    <row r="62" spans="1:23" hidden="1">
      <c r="A62" s="124" t="s">
        <v>67</v>
      </c>
      <c r="B62" s="124"/>
      <c r="C62" s="124">
        <v>1</v>
      </c>
      <c r="D62" s="131"/>
      <c r="E62" s="132"/>
      <c r="F62" s="132"/>
      <c r="G62" s="132"/>
      <c r="H62" s="127"/>
      <c r="I62" s="124"/>
      <c r="J62" s="124"/>
      <c r="K62" s="128">
        <v>0</v>
      </c>
      <c r="L62" s="128"/>
      <c r="M62" s="129"/>
      <c r="N62" s="121">
        <f t="shared" si="4"/>
        <v>0</v>
      </c>
      <c r="O62" s="131"/>
      <c r="P62" s="123">
        <f t="shared" si="5"/>
        <v>0</v>
      </c>
      <c r="Q62" s="123">
        <f t="shared" si="6"/>
        <v>0</v>
      </c>
      <c r="R62" s="48">
        <f t="shared" si="2"/>
        <v>0</v>
      </c>
      <c r="S62" s="76"/>
      <c r="T62">
        <v>1</v>
      </c>
      <c r="V62" s="48">
        <f t="shared" si="7"/>
        <v>0</v>
      </c>
      <c r="W62" s="75">
        <v>0.8</v>
      </c>
    </row>
    <row r="63" spans="1:23" hidden="1">
      <c r="A63" s="124" t="s">
        <v>68</v>
      </c>
      <c r="B63" s="124"/>
      <c r="C63" s="124">
        <v>4</v>
      </c>
      <c r="D63" s="131"/>
      <c r="E63" s="132"/>
      <c r="F63" s="132"/>
      <c r="G63" s="132"/>
      <c r="H63" s="127">
        <v>2</v>
      </c>
      <c r="I63" s="124"/>
      <c r="J63" s="124"/>
      <c r="K63" s="128">
        <v>50</v>
      </c>
      <c r="L63" s="128"/>
      <c r="M63" s="129"/>
      <c r="N63" s="121">
        <f t="shared" si="4"/>
        <v>-2</v>
      </c>
      <c r="O63" s="131"/>
      <c r="P63" s="123">
        <f t="shared" si="5"/>
        <v>-1.4</v>
      </c>
      <c r="Q63" s="123">
        <f t="shared" si="6"/>
        <v>-0.60000000000000009</v>
      </c>
      <c r="R63" s="48">
        <f t="shared" si="2"/>
        <v>50</v>
      </c>
      <c r="S63" s="76"/>
      <c r="T63">
        <v>4</v>
      </c>
      <c r="U63" s="48">
        <v>2</v>
      </c>
      <c r="V63" s="48">
        <f t="shared" si="7"/>
        <v>50</v>
      </c>
      <c r="W63" s="75">
        <v>0.8</v>
      </c>
    </row>
    <row r="64" spans="1:23" hidden="1">
      <c r="A64" s="124" t="s">
        <v>69</v>
      </c>
      <c r="B64" s="124"/>
      <c r="C64" s="124">
        <v>26</v>
      </c>
      <c r="D64" s="131"/>
      <c r="E64" s="132"/>
      <c r="F64" s="132"/>
      <c r="G64" s="132"/>
      <c r="H64" s="127">
        <v>10</v>
      </c>
      <c r="I64" s="124"/>
      <c r="J64" s="124"/>
      <c r="K64" s="128">
        <v>38.461538461538467</v>
      </c>
      <c r="L64" s="128"/>
      <c r="M64" s="129"/>
      <c r="N64" s="121">
        <f t="shared" si="4"/>
        <v>-10</v>
      </c>
      <c r="O64" s="131"/>
      <c r="P64" s="123">
        <f t="shared" si="5"/>
        <v>-7</v>
      </c>
      <c r="Q64" s="123">
        <f t="shared" si="6"/>
        <v>-3</v>
      </c>
      <c r="R64" s="48">
        <f t="shared" si="2"/>
        <v>38.461538461538467</v>
      </c>
      <c r="S64" s="76"/>
      <c r="T64">
        <v>26</v>
      </c>
      <c r="U64" s="48">
        <v>10</v>
      </c>
      <c r="V64" s="48">
        <f t="shared" si="7"/>
        <v>38.461538461538467</v>
      </c>
      <c r="W64" s="75">
        <v>0.8</v>
      </c>
    </row>
    <row r="65" spans="1:23" hidden="1">
      <c r="A65" s="124" t="s">
        <v>70</v>
      </c>
      <c r="B65" s="124"/>
      <c r="C65" s="124">
        <v>2</v>
      </c>
      <c r="D65" s="131"/>
      <c r="E65" s="132"/>
      <c r="F65" s="132"/>
      <c r="G65" s="132"/>
      <c r="H65" s="127"/>
      <c r="I65" s="124"/>
      <c r="J65" s="124"/>
      <c r="K65" s="128">
        <v>0</v>
      </c>
      <c r="L65" s="128"/>
      <c r="M65" s="129"/>
      <c r="N65" s="121">
        <f t="shared" si="4"/>
        <v>0</v>
      </c>
      <c r="O65" s="131"/>
      <c r="P65" s="123">
        <f t="shared" si="5"/>
        <v>0</v>
      </c>
      <c r="Q65" s="123">
        <f t="shared" si="6"/>
        <v>0</v>
      </c>
      <c r="R65" s="48">
        <f t="shared" si="2"/>
        <v>0</v>
      </c>
      <c r="S65" s="76"/>
      <c r="T65">
        <v>2</v>
      </c>
      <c r="V65" s="48">
        <f t="shared" si="7"/>
        <v>0</v>
      </c>
      <c r="W65" s="75">
        <v>0.8</v>
      </c>
    </row>
    <row r="66" spans="1:23" hidden="1">
      <c r="A66" s="124" t="s">
        <v>71</v>
      </c>
      <c r="B66" s="124"/>
      <c r="C66" s="124">
        <v>5</v>
      </c>
      <c r="D66" s="131"/>
      <c r="E66" s="132"/>
      <c r="F66" s="132"/>
      <c r="G66" s="132"/>
      <c r="H66" s="127">
        <v>3</v>
      </c>
      <c r="I66" s="124"/>
      <c r="J66" s="124"/>
      <c r="K66" s="128">
        <v>60</v>
      </c>
      <c r="L66" s="128"/>
      <c r="M66" s="129"/>
      <c r="N66" s="121">
        <f t="shared" si="4"/>
        <v>-3</v>
      </c>
      <c r="O66" s="131"/>
      <c r="P66" s="123">
        <f t="shared" si="5"/>
        <v>-2.0999999999999996</v>
      </c>
      <c r="Q66" s="123">
        <f t="shared" si="6"/>
        <v>-0.90000000000000036</v>
      </c>
      <c r="R66" s="48">
        <f t="shared" si="2"/>
        <v>60</v>
      </c>
      <c r="S66" s="76"/>
      <c r="T66">
        <v>5</v>
      </c>
      <c r="U66" s="48">
        <v>3</v>
      </c>
      <c r="V66" s="48">
        <f t="shared" si="7"/>
        <v>60</v>
      </c>
      <c r="W66" s="75">
        <v>0.8</v>
      </c>
    </row>
    <row r="67" spans="1:23" hidden="1">
      <c r="A67" s="124" t="s">
        <v>72</v>
      </c>
      <c r="B67" s="124"/>
      <c r="C67" s="124">
        <v>1</v>
      </c>
      <c r="D67" s="131"/>
      <c r="E67" s="132"/>
      <c r="F67" s="132"/>
      <c r="G67" s="132"/>
      <c r="H67" s="127">
        <v>1</v>
      </c>
      <c r="I67" s="124"/>
      <c r="J67" s="124"/>
      <c r="K67" s="128">
        <v>100</v>
      </c>
      <c r="L67" s="128"/>
      <c r="M67" s="129"/>
      <c r="N67" s="121">
        <f t="shared" si="4"/>
        <v>-1</v>
      </c>
      <c r="O67" s="131"/>
      <c r="P67" s="123">
        <f t="shared" si="5"/>
        <v>-0.7</v>
      </c>
      <c r="Q67" s="123">
        <f t="shared" si="6"/>
        <v>-0.30000000000000004</v>
      </c>
      <c r="R67" s="48">
        <f t="shared" ref="R67:R130" si="8">H67/C67*100</f>
        <v>100</v>
      </c>
      <c r="S67" s="76"/>
      <c r="T67">
        <v>1</v>
      </c>
      <c r="U67" s="48">
        <v>1</v>
      </c>
      <c r="V67" s="48">
        <f t="shared" si="7"/>
        <v>100</v>
      </c>
      <c r="W67" s="75">
        <v>0.8</v>
      </c>
    </row>
    <row r="68" spans="1:23" hidden="1">
      <c r="A68" s="124" t="s">
        <v>73</v>
      </c>
      <c r="B68" s="124"/>
      <c r="C68" s="124">
        <v>5</v>
      </c>
      <c r="D68" s="131"/>
      <c r="E68" s="132"/>
      <c r="F68" s="132"/>
      <c r="G68" s="132"/>
      <c r="H68" s="127"/>
      <c r="I68" s="124"/>
      <c r="J68" s="124"/>
      <c r="K68" s="128">
        <v>0</v>
      </c>
      <c r="L68" s="128"/>
      <c r="M68" s="129"/>
      <c r="N68" s="121">
        <f t="shared" ref="N68:N131" si="9">M68-H68</f>
        <v>0</v>
      </c>
      <c r="O68" s="131"/>
      <c r="P68" s="123">
        <f t="shared" si="5"/>
        <v>0</v>
      </c>
      <c r="Q68" s="123">
        <f t="shared" si="6"/>
        <v>0</v>
      </c>
      <c r="R68" s="48">
        <f t="shared" si="8"/>
        <v>0</v>
      </c>
      <c r="S68" s="76"/>
      <c r="T68">
        <v>5</v>
      </c>
      <c r="V68" s="48">
        <f t="shared" si="7"/>
        <v>0</v>
      </c>
      <c r="W68" s="75">
        <v>0.8</v>
      </c>
    </row>
    <row r="69" spans="1:23" hidden="1">
      <c r="A69" s="124" t="s">
        <v>74</v>
      </c>
      <c r="B69" s="124"/>
      <c r="C69" s="124">
        <v>2</v>
      </c>
      <c r="D69" s="131"/>
      <c r="E69" s="132"/>
      <c r="F69" s="132"/>
      <c r="G69" s="132"/>
      <c r="H69" s="127">
        <v>1</v>
      </c>
      <c r="I69" s="124"/>
      <c r="J69" s="124"/>
      <c r="K69" s="128">
        <v>50</v>
      </c>
      <c r="L69" s="128"/>
      <c r="M69" s="129"/>
      <c r="N69" s="121">
        <f t="shared" si="9"/>
        <v>-1</v>
      </c>
      <c r="O69" s="131"/>
      <c r="P69" s="123">
        <f t="shared" si="5"/>
        <v>-0.7</v>
      </c>
      <c r="Q69" s="123">
        <f t="shared" si="6"/>
        <v>-0.30000000000000004</v>
      </c>
      <c r="R69" s="48">
        <f t="shared" si="8"/>
        <v>50</v>
      </c>
      <c r="S69" s="76"/>
      <c r="T69">
        <v>2</v>
      </c>
      <c r="U69" s="48">
        <v>1</v>
      </c>
      <c r="V69" s="48">
        <f t="shared" si="7"/>
        <v>50</v>
      </c>
      <c r="W69" s="75">
        <v>0.8</v>
      </c>
    </row>
    <row r="70" spans="1:23" hidden="1">
      <c r="A70" s="124" t="s">
        <v>75</v>
      </c>
      <c r="B70" s="124"/>
      <c r="C70" s="124">
        <v>17</v>
      </c>
      <c r="D70" s="131"/>
      <c r="E70" s="132"/>
      <c r="F70" s="132"/>
      <c r="G70" s="132"/>
      <c r="H70" s="127">
        <v>9</v>
      </c>
      <c r="I70" s="124"/>
      <c r="J70" s="124"/>
      <c r="K70" s="128">
        <v>52.941176470588239</v>
      </c>
      <c r="L70" s="128"/>
      <c r="M70" s="129"/>
      <c r="N70" s="121">
        <f t="shared" si="9"/>
        <v>-9</v>
      </c>
      <c r="O70" s="131"/>
      <c r="P70" s="123">
        <f t="shared" si="5"/>
        <v>-6.3</v>
      </c>
      <c r="Q70" s="123">
        <f t="shared" si="6"/>
        <v>-2.7</v>
      </c>
      <c r="R70" s="48">
        <f t="shared" si="8"/>
        <v>52.941176470588239</v>
      </c>
      <c r="S70" s="76"/>
      <c r="T70">
        <v>12</v>
      </c>
      <c r="U70" s="48">
        <v>9</v>
      </c>
      <c r="V70" s="48">
        <f t="shared" si="7"/>
        <v>75</v>
      </c>
      <c r="W70" s="75">
        <v>0.8</v>
      </c>
    </row>
    <row r="71" spans="1:23" hidden="1">
      <c r="A71" s="124" t="s">
        <v>76</v>
      </c>
      <c r="B71" s="124"/>
      <c r="C71" s="124">
        <v>1</v>
      </c>
      <c r="D71" s="131"/>
      <c r="E71" s="132"/>
      <c r="F71" s="132"/>
      <c r="G71" s="132"/>
      <c r="H71" s="127">
        <v>1</v>
      </c>
      <c r="I71" s="124"/>
      <c r="J71" s="124"/>
      <c r="K71" s="128">
        <v>100</v>
      </c>
      <c r="L71" s="128"/>
      <c r="M71" s="129"/>
      <c r="N71" s="121">
        <f t="shared" si="9"/>
        <v>-1</v>
      </c>
      <c r="O71" s="131"/>
      <c r="P71" s="123">
        <f t="shared" si="5"/>
        <v>-0.7</v>
      </c>
      <c r="Q71" s="123">
        <f t="shared" si="6"/>
        <v>-0.30000000000000004</v>
      </c>
      <c r="R71" s="48">
        <f t="shared" si="8"/>
        <v>100</v>
      </c>
      <c r="S71" s="76"/>
      <c r="T71">
        <v>1</v>
      </c>
      <c r="U71" s="48">
        <v>1</v>
      </c>
      <c r="V71" s="48">
        <f t="shared" si="7"/>
        <v>100</v>
      </c>
      <c r="W71" s="75">
        <v>0.8</v>
      </c>
    </row>
    <row r="72" spans="1:23" hidden="1">
      <c r="A72" s="124" t="s">
        <v>77</v>
      </c>
      <c r="B72" s="124"/>
      <c r="C72" s="124">
        <v>5</v>
      </c>
      <c r="D72" s="131"/>
      <c r="E72" s="132"/>
      <c r="F72" s="132"/>
      <c r="G72" s="132"/>
      <c r="H72" s="127">
        <v>5</v>
      </c>
      <c r="I72" s="124"/>
      <c r="J72" s="124"/>
      <c r="K72" s="128">
        <v>100</v>
      </c>
      <c r="L72" s="128"/>
      <c r="M72" s="129"/>
      <c r="N72" s="121">
        <f t="shared" si="9"/>
        <v>-5</v>
      </c>
      <c r="O72" s="131"/>
      <c r="P72" s="123">
        <f t="shared" si="5"/>
        <v>-3.5</v>
      </c>
      <c r="Q72" s="123">
        <f t="shared" si="6"/>
        <v>-1.5</v>
      </c>
      <c r="R72" s="48">
        <f t="shared" si="8"/>
        <v>100</v>
      </c>
      <c r="S72" s="76"/>
      <c r="T72">
        <v>5</v>
      </c>
      <c r="U72" s="48">
        <v>5</v>
      </c>
      <c r="V72" s="48">
        <f t="shared" si="7"/>
        <v>100</v>
      </c>
      <c r="W72" s="75">
        <v>0.8</v>
      </c>
    </row>
    <row r="73" spans="1:23">
      <c r="A73" s="116" t="s">
        <v>83</v>
      </c>
      <c r="B73" s="116">
        <v>279</v>
      </c>
      <c r="C73" s="116">
        <v>305</v>
      </c>
      <c r="D73" s="117" t="s">
        <v>244</v>
      </c>
      <c r="E73" s="117"/>
      <c r="F73" s="117"/>
      <c r="G73" s="117"/>
      <c r="H73" s="118">
        <v>225</v>
      </c>
      <c r="I73" s="119"/>
      <c r="J73" s="119"/>
      <c r="K73" s="120">
        <v>73.770491803278688</v>
      </c>
      <c r="L73" s="120">
        <f>K73+7.4</f>
        <v>81.170491803278694</v>
      </c>
      <c r="M73" s="121">
        <f>336*0.81</f>
        <v>272.16000000000003</v>
      </c>
      <c r="N73" s="121">
        <f t="shared" si="9"/>
        <v>47.160000000000025</v>
      </c>
      <c r="O73" s="122" t="s">
        <v>284</v>
      </c>
      <c r="P73" s="123">
        <f t="shared" si="5"/>
        <v>33.012000000000015</v>
      </c>
      <c r="Q73" s="123">
        <f t="shared" si="6"/>
        <v>14.14800000000001</v>
      </c>
      <c r="R73" s="79">
        <f t="shared" si="8"/>
        <v>73.770491803278688</v>
      </c>
      <c r="S73" s="80">
        <f>R73+R73*0.1</f>
        <v>81.147540983606561</v>
      </c>
      <c r="T73" s="77">
        <v>270</v>
      </c>
      <c r="U73" s="79">
        <v>225</v>
      </c>
      <c r="V73" s="79">
        <f t="shared" si="7"/>
        <v>83.333333333333343</v>
      </c>
      <c r="W73" s="81">
        <v>0.8</v>
      </c>
    </row>
    <row r="74" spans="1:23" hidden="1">
      <c r="A74" s="124" t="s">
        <v>79</v>
      </c>
      <c r="B74" s="124"/>
      <c r="C74" s="124">
        <v>1</v>
      </c>
      <c r="D74" s="131"/>
      <c r="E74" s="132"/>
      <c r="F74" s="132"/>
      <c r="G74" s="132"/>
      <c r="H74" s="127"/>
      <c r="I74" s="124"/>
      <c r="J74" s="124"/>
      <c r="K74" s="128">
        <v>0</v>
      </c>
      <c r="L74" s="128"/>
      <c r="M74" s="129"/>
      <c r="N74" s="121">
        <f t="shared" si="9"/>
        <v>0</v>
      </c>
      <c r="O74" s="131"/>
      <c r="P74" s="123">
        <f t="shared" si="5"/>
        <v>0</v>
      </c>
      <c r="Q74" s="123">
        <f t="shared" si="6"/>
        <v>0</v>
      </c>
      <c r="R74" s="48">
        <f t="shared" si="8"/>
        <v>0</v>
      </c>
      <c r="S74" s="76"/>
      <c r="V74" s="48">
        <v>0</v>
      </c>
      <c r="W74" s="75">
        <v>0.8</v>
      </c>
    </row>
    <row r="75" spans="1:23" hidden="1">
      <c r="A75" s="124" t="s">
        <v>80</v>
      </c>
      <c r="B75" s="124"/>
      <c r="C75" s="124">
        <v>1</v>
      </c>
      <c r="D75" s="131"/>
      <c r="E75" s="132"/>
      <c r="F75" s="132"/>
      <c r="G75" s="132"/>
      <c r="H75" s="127"/>
      <c r="I75" s="124"/>
      <c r="J75" s="124"/>
      <c r="K75" s="128">
        <v>0</v>
      </c>
      <c r="L75" s="128"/>
      <c r="M75" s="129"/>
      <c r="N75" s="121">
        <f t="shared" si="9"/>
        <v>0</v>
      </c>
      <c r="O75" s="131"/>
      <c r="P75" s="123">
        <f t="shared" si="5"/>
        <v>0</v>
      </c>
      <c r="Q75" s="123">
        <f t="shared" si="6"/>
        <v>0</v>
      </c>
      <c r="R75" s="48">
        <f t="shared" si="8"/>
        <v>0</v>
      </c>
      <c r="S75" s="76"/>
      <c r="T75">
        <v>1</v>
      </c>
      <c r="V75" s="48">
        <f t="shared" ref="V75:V109" si="10">U75/T75*100</f>
        <v>0</v>
      </c>
      <c r="W75" s="75">
        <v>0.8</v>
      </c>
    </row>
    <row r="76" spans="1:23" hidden="1">
      <c r="A76" s="124" t="s">
        <v>81</v>
      </c>
      <c r="B76" s="124"/>
      <c r="C76" s="124">
        <v>5</v>
      </c>
      <c r="D76" s="131"/>
      <c r="E76" s="132"/>
      <c r="F76" s="132"/>
      <c r="G76" s="132"/>
      <c r="H76" s="127">
        <v>4</v>
      </c>
      <c r="I76" s="124"/>
      <c r="J76" s="124"/>
      <c r="K76" s="128">
        <v>80</v>
      </c>
      <c r="L76" s="128"/>
      <c r="M76" s="129"/>
      <c r="N76" s="121">
        <f t="shared" si="9"/>
        <v>-4</v>
      </c>
      <c r="O76" s="131"/>
      <c r="P76" s="123">
        <f t="shared" si="5"/>
        <v>-2.8</v>
      </c>
      <c r="Q76" s="123">
        <f t="shared" si="6"/>
        <v>-1.2000000000000002</v>
      </c>
      <c r="R76" s="48">
        <f t="shared" si="8"/>
        <v>80</v>
      </c>
      <c r="S76" s="76"/>
      <c r="T76">
        <v>5</v>
      </c>
      <c r="U76" s="48">
        <v>4</v>
      </c>
      <c r="V76" s="48">
        <f t="shared" si="10"/>
        <v>80</v>
      </c>
      <c r="W76" s="75">
        <v>0.8</v>
      </c>
    </row>
    <row r="77" spans="1:23" hidden="1">
      <c r="A77" s="124" t="s">
        <v>82</v>
      </c>
      <c r="B77" s="124"/>
      <c r="C77" s="124">
        <v>1</v>
      </c>
      <c r="D77" s="131"/>
      <c r="E77" s="132"/>
      <c r="F77" s="132"/>
      <c r="G77" s="132"/>
      <c r="H77" s="127"/>
      <c r="I77" s="124"/>
      <c r="J77" s="124"/>
      <c r="K77" s="128">
        <v>0</v>
      </c>
      <c r="L77" s="128"/>
      <c r="M77" s="129"/>
      <c r="N77" s="121">
        <f t="shared" si="9"/>
        <v>0</v>
      </c>
      <c r="O77" s="131"/>
      <c r="P77" s="123">
        <f t="shared" si="5"/>
        <v>0</v>
      </c>
      <c r="Q77" s="123">
        <f t="shared" si="6"/>
        <v>0</v>
      </c>
      <c r="R77" s="48">
        <f t="shared" si="8"/>
        <v>0</v>
      </c>
      <c r="S77" s="76"/>
      <c r="T77">
        <v>1</v>
      </c>
      <c r="V77" s="48">
        <f t="shared" si="10"/>
        <v>0</v>
      </c>
      <c r="W77" s="75">
        <v>0.8</v>
      </c>
    </row>
    <row r="78" spans="1:23" hidden="1">
      <c r="A78" s="124" t="s">
        <v>83</v>
      </c>
      <c r="B78" s="124"/>
      <c r="C78" s="124">
        <v>148</v>
      </c>
      <c r="D78" s="131"/>
      <c r="E78" s="132"/>
      <c r="F78" s="132"/>
      <c r="G78" s="132"/>
      <c r="H78" s="127">
        <v>111</v>
      </c>
      <c r="I78" s="124"/>
      <c r="J78" s="124"/>
      <c r="K78" s="128">
        <v>75</v>
      </c>
      <c r="L78" s="128"/>
      <c r="M78" s="129"/>
      <c r="N78" s="121">
        <f t="shared" si="9"/>
        <v>-111</v>
      </c>
      <c r="O78" s="131"/>
      <c r="P78" s="123">
        <f t="shared" si="5"/>
        <v>-77.699999999999989</v>
      </c>
      <c r="Q78" s="123">
        <f t="shared" si="6"/>
        <v>-33.300000000000011</v>
      </c>
      <c r="R78" s="48">
        <f t="shared" si="8"/>
        <v>75</v>
      </c>
      <c r="S78" s="76"/>
      <c r="T78">
        <v>114</v>
      </c>
      <c r="U78" s="48">
        <v>111</v>
      </c>
      <c r="V78" s="48">
        <f t="shared" si="10"/>
        <v>97.368421052631575</v>
      </c>
      <c r="W78" s="75">
        <v>0.8</v>
      </c>
    </row>
    <row r="79" spans="1:23" hidden="1">
      <c r="A79" s="124" t="s">
        <v>84</v>
      </c>
      <c r="B79" s="124"/>
      <c r="C79" s="124">
        <v>85</v>
      </c>
      <c r="D79" s="131"/>
      <c r="E79" s="132"/>
      <c r="F79" s="132"/>
      <c r="G79" s="132"/>
      <c r="H79" s="127">
        <v>68</v>
      </c>
      <c r="I79" s="124"/>
      <c r="J79" s="124"/>
      <c r="K79" s="128">
        <v>80</v>
      </c>
      <c r="L79" s="128"/>
      <c r="M79" s="129"/>
      <c r="N79" s="121">
        <f t="shared" si="9"/>
        <v>-68</v>
      </c>
      <c r="O79" s="131"/>
      <c r="P79" s="123">
        <f t="shared" si="5"/>
        <v>-47.599999999999994</v>
      </c>
      <c r="Q79" s="123">
        <f t="shared" si="6"/>
        <v>-20.400000000000006</v>
      </c>
      <c r="R79" s="48">
        <f t="shared" si="8"/>
        <v>80</v>
      </c>
      <c r="S79" s="76"/>
      <c r="T79">
        <v>85</v>
      </c>
      <c r="U79" s="48">
        <v>68</v>
      </c>
      <c r="V79" s="48">
        <f t="shared" si="10"/>
        <v>80</v>
      </c>
      <c r="W79" s="75">
        <v>0.8</v>
      </c>
    </row>
    <row r="80" spans="1:23" hidden="1">
      <c r="A80" s="124" t="s">
        <v>85</v>
      </c>
      <c r="B80" s="124"/>
      <c r="C80" s="124">
        <v>5</v>
      </c>
      <c r="D80" s="131"/>
      <c r="E80" s="132"/>
      <c r="F80" s="132"/>
      <c r="G80" s="132"/>
      <c r="H80" s="127"/>
      <c r="I80" s="124"/>
      <c r="J80" s="124"/>
      <c r="K80" s="128">
        <v>0</v>
      </c>
      <c r="L80" s="128"/>
      <c r="M80" s="129"/>
      <c r="N80" s="121">
        <f t="shared" si="9"/>
        <v>0</v>
      </c>
      <c r="O80" s="131"/>
      <c r="P80" s="123">
        <f t="shared" si="5"/>
        <v>0</v>
      </c>
      <c r="Q80" s="123">
        <f t="shared" si="6"/>
        <v>0</v>
      </c>
      <c r="R80" s="48">
        <f t="shared" si="8"/>
        <v>0</v>
      </c>
      <c r="S80" s="76"/>
      <c r="T80">
        <v>5</v>
      </c>
      <c r="V80" s="48">
        <f t="shared" si="10"/>
        <v>0</v>
      </c>
      <c r="W80" s="75">
        <v>0.8</v>
      </c>
    </row>
    <row r="81" spans="1:23" hidden="1">
      <c r="A81" s="124" t="s">
        <v>86</v>
      </c>
      <c r="B81" s="124"/>
      <c r="C81" s="124">
        <v>7</v>
      </c>
      <c r="D81" s="131"/>
      <c r="E81" s="132"/>
      <c r="F81" s="132"/>
      <c r="G81" s="132"/>
      <c r="H81" s="127">
        <v>2</v>
      </c>
      <c r="I81" s="124"/>
      <c r="J81" s="124"/>
      <c r="K81" s="128">
        <v>28.571428571428569</v>
      </c>
      <c r="L81" s="128"/>
      <c r="M81" s="129"/>
      <c r="N81" s="121">
        <f t="shared" si="9"/>
        <v>-2</v>
      </c>
      <c r="O81" s="131"/>
      <c r="P81" s="123">
        <f t="shared" si="5"/>
        <v>-1.4</v>
      </c>
      <c r="Q81" s="123">
        <f t="shared" si="6"/>
        <v>-0.60000000000000009</v>
      </c>
      <c r="R81" s="48">
        <f t="shared" si="8"/>
        <v>28.571428571428569</v>
      </c>
      <c r="S81" s="76"/>
      <c r="T81">
        <v>7</v>
      </c>
      <c r="U81" s="48">
        <v>2</v>
      </c>
      <c r="V81" s="48">
        <f t="shared" si="10"/>
        <v>28.571428571428569</v>
      </c>
      <c r="W81" s="75">
        <v>0.8</v>
      </c>
    </row>
    <row r="82" spans="1:23" hidden="1">
      <c r="A82" s="124" t="s">
        <v>87</v>
      </c>
      <c r="B82" s="124"/>
      <c r="C82" s="124">
        <v>2</v>
      </c>
      <c r="D82" s="131"/>
      <c r="E82" s="132"/>
      <c r="F82" s="132"/>
      <c r="G82" s="132"/>
      <c r="H82" s="127">
        <v>2</v>
      </c>
      <c r="I82" s="124"/>
      <c r="J82" s="124"/>
      <c r="K82" s="128">
        <v>100</v>
      </c>
      <c r="L82" s="128"/>
      <c r="M82" s="129"/>
      <c r="N82" s="121">
        <f t="shared" si="9"/>
        <v>-2</v>
      </c>
      <c r="O82" s="131"/>
      <c r="P82" s="123">
        <f t="shared" si="5"/>
        <v>-1.4</v>
      </c>
      <c r="Q82" s="123">
        <f t="shared" si="6"/>
        <v>-0.60000000000000009</v>
      </c>
      <c r="R82" s="48">
        <f t="shared" si="8"/>
        <v>100</v>
      </c>
      <c r="S82" s="76"/>
      <c r="T82">
        <v>2</v>
      </c>
      <c r="U82" s="48">
        <v>2</v>
      </c>
      <c r="V82" s="48">
        <f t="shared" si="10"/>
        <v>100</v>
      </c>
      <c r="W82" s="75">
        <v>0.8</v>
      </c>
    </row>
    <row r="83" spans="1:23" hidden="1">
      <c r="A83" s="124" t="s">
        <v>88</v>
      </c>
      <c r="B83" s="124"/>
      <c r="C83" s="124">
        <v>7</v>
      </c>
      <c r="D83" s="131"/>
      <c r="E83" s="132"/>
      <c r="F83" s="132"/>
      <c r="G83" s="132"/>
      <c r="H83" s="127">
        <v>5</v>
      </c>
      <c r="I83" s="124"/>
      <c r="J83" s="124"/>
      <c r="K83" s="128">
        <v>71.428571428571431</v>
      </c>
      <c r="L83" s="128"/>
      <c r="M83" s="129"/>
      <c r="N83" s="121">
        <f t="shared" si="9"/>
        <v>-5</v>
      </c>
      <c r="O83" s="131"/>
      <c r="P83" s="123">
        <f t="shared" si="5"/>
        <v>-3.5</v>
      </c>
      <c r="Q83" s="123">
        <f t="shared" si="6"/>
        <v>-1.5</v>
      </c>
      <c r="R83" s="48">
        <f t="shared" si="8"/>
        <v>71.428571428571431</v>
      </c>
      <c r="S83" s="76"/>
      <c r="T83">
        <v>7</v>
      </c>
      <c r="U83" s="48">
        <v>5</v>
      </c>
      <c r="V83" s="48">
        <f t="shared" si="10"/>
        <v>71.428571428571431</v>
      </c>
      <c r="W83" s="75">
        <v>0.8</v>
      </c>
    </row>
    <row r="84" spans="1:23" hidden="1">
      <c r="A84" s="124" t="s">
        <v>89</v>
      </c>
      <c r="B84" s="124"/>
      <c r="C84" s="124">
        <v>14</v>
      </c>
      <c r="D84" s="131"/>
      <c r="E84" s="132"/>
      <c r="F84" s="132"/>
      <c r="G84" s="132"/>
      <c r="H84" s="127">
        <v>7</v>
      </c>
      <c r="I84" s="124"/>
      <c r="J84" s="124"/>
      <c r="K84" s="128">
        <v>50</v>
      </c>
      <c r="L84" s="128"/>
      <c r="M84" s="129"/>
      <c r="N84" s="121">
        <f t="shared" si="9"/>
        <v>-7</v>
      </c>
      <c r="O84" s="131"/>
      <c r="P84" s="123">
        <f t="shared" si="5"/>
        <v>-4.8999999999999995</v>
      </c>
      <c r="Q84" s="123">
        <f t="shared" si="6"/>
        <v>-2.1000000000000005</v>
      </c>
      <c r="R84" s="48">
        <f t="shared" si="8"/>
        <v>50</v>
      </c>
      <c r="S84" s="76"/>
      <c r="T84">
        <v>14</v>
      </c>
      <c r="U84" s="48">
        <v>7</v>
      </c>
      <c r="V84" s="48">
        <f t="shared" si="10"/>
        <v>50</v>
      </c>
      <c r="W84" s="75">
        <v>0.8</v>
      </c>
    </row>
    <row r="85" spans="1:23" hidden="1">
      <c r="A85" s="124" t="s">
        <v>90</v>
      </c>
      <c r="B85" s="124"/>
      <c r="C85" s="124">
        <v>2</v>
      </c>
      <c r="D85" s="131"/>
      <c r="E85" s="132"/>
      <c r="F85" s="132"/>
      <c r="G85" s="132"/>
      <c r="H85" s="127">
        <v>2</v>
      </c>
      <c r="I85" s="124"/>
      <c r="J85" s="124"/>
      <c r="K85" s="128">
        <v>100</v>
      </c>
      <c r="L85" s="128"/>
      <c r="M85" s="129"/>
      <c r="N85" s="121">
        <f t="shared" si="9"/>
        <v>-2</v>
      </c>
      <c r="O85" s="131"/>
      <c r="P85" s="123">
        <f t="shared" si="5"/>
        <v>-1.4</v>
      </c>
      <c r="Q85" s="123">
        <f t="shared" si="6"/>
        <v>-0.60000000000000009</v>
      </c>
      <c r="R85" s="48">
        <f t="shared" si="8"/>
        <v>100</v>
      </c>
      <c r="S85" s="76"/>
      <c r="T85">
        <v>2</v>
      </c>
      <c r="U85" s="48">
        <v>2</v>
      </c>
      <c r="V85" s="48">
        <f t="shared" si="10"/>
        <v>100</v>
      </c>
      <c r="W85" s="75">
        <v>0.8</v>
      </c>
    </row>
    <row r="86" spans="1:23" hidden="1">
      <c r="A86" s="124" t="s">
        <v>91</v>
      </c>
      <c r="B86" s="124"/>
      <c r="C86" s="124">
        <v>9</v>
      </c>
      <c r="D86" s="131"/>
      <c r="E86" s="132"/>
      <c r="F86" s="132"/>
      <c r="G86" s="132"/>
      <c r="H86" s="127">
        <v>7</v>
      </c>
      <c r="I86" s="124"/>
      <c r="J86" s="124"/>
      <c r="K86" s="128">
        <v>77.777777777777786</v>
      </c>
      <c r="L86" s="128"/>
      <c r="M86" s="129"/>
      <c r="N86" s="121">
        <f t="shared" si="9"/>
        <v>-7</v>
      </c>
      <c r="O86" s="131"/>
      <c r="P86" s="123">
        <f t="shared" ref="P86:P149" si="11">N86*0.7</f>
        <v>-4.8999999999999995</v>
      </c>
      <c r="Q86" s="123">
        <f t="shared" ref="Q86:Q149" si="12">N86-P86</f>
        <v>-2.1000000000000005</v>
      </c>
      <c r="R86" s="48">
        <f t="shared" si="8"/>
        <v>77.777777777777786</v>
      </c>
      <c r="S86" s="76"/>
      <c r="T86">
        <v>9</v>
      </c>
      <c r="U86" s="48">
        <v>7</v>
      </c>
      <c r="V86" s="48">
        <f t="shared" si="10"/>
        <v>77.777777777777786</v>
      </c>
      <c r="W86" s="75">
        <v>0.8</v>
      </c>
    </row>
    <row r="87" spans="1:23" hidden="1">
      <c r="A87" s="124" t="s">
        <v>92</v>
      </c>
      <c r="B87" s="124"/>
      <c r="C87" s="124">
        <v>5</v>
      </c>
      <c r="D87" s="131"/>
      <c r="E87" s="132"/>
      <c r="F87" s="132"/>
      <c r="G87" s="132"/>
      <c r="H87" s="127">
        <v>5</v>
      </c>
      <c r="I87" s="124"/>
      <c r="J87" s="124"/>
      <c r="K87" s="128">
        <v>100</v>
      </c>
      <c r="L87" s="128"/>
      <c r="M87" s="129"/>
      <c r="N87" s="121">
        <f t="shared" si="9"/>
        <v>-5</v>
      </c>
      <c r="O87" s="131"/>
      <c r="P87" s="123">
        <f t="shared" si="11"/>
        <v>-3.5</v>
      </c>
      <c r="Q87" s="123">
        <f t="shared" si="12"/>
        <v>-1.5</v>
      </c>
      <c r="R87" s="48">
        <f t="shared" si="8"/>
        <v>100</v>
      </c>
      <c r="S87" s="76"/>
      <c r="T87">
        <v>5</v>
      </c>
      <c r="U87" s="48">
        <v>5</v>
      </c>
      <c r="V87" s="48">
        <f t="shared" si="10"/>
        <v>100</v>
      </c>
      <c r="W87" s="75">
        <v>0.8</v>
      </c>
    </row>
    <row r="88" spans="1:23" hidden="1">
      <c r="A88" s="124" t="s">
        <v>93</v>
      </c>
      <c r="B88" s="124"/>
      <c r="C88" s="124">
        <v>7</v>
      </c>
      <c r="D88" s="131"/>
      <c r="E88" s="132"/>
      <c r="F88" s="132"/>
      <c r="G88" s="132"/>
      <c r="H88" s="127">
        <v>7</v>
      </c>
      <c r="I88" s="124"/>
      <c r="J88" s="124"/>
      <c r="K88" s="128">
        <v>100</v>
      </c>
      <c r="L88" s="128"/>
      <c r="M88" s="129"/>
      <c r="N88" s="121">
        <f t="shared" si="9"/>
        <v>-7</v>
      </c>
      <c r="O88" s="131"/>
      <c r="P88" s="123">
        <f t="shared" si="11"/>
        <v>-4.8999999999999995</v>
      </c>
      <c r="Q88" s="123">
        <f t="shared" si="12"/>
        <v>-2.1000000000000005</v>
      </c>
      <c r="R88" s="48">
        <f t="shared" si="8"/>
        <v>100</v>
      </c>
      <c r="S88" s="76"/>
      <c r="T88">
        <v>7</v>
      </c>
      <c r="U88" s="48">
        <v>7</v>
      </c>
      <c r="V88" s="48">
        <f t="shared" si="10"/>
        <v>100</v>
      </c>
      <c r="W88" s="75">
        <v>0.8</v>
      </c>
    </row>
    <row r="89" spans="1:23" hidden="1">
      <c r="A89" s="124" t="s">
        <v>94</v>
      </c>
      <c r="B89" s="124"/>
      <c r="C89" s="124">
        <v>2</v>
      </c>
      <c r="D89" s="131"/>
      <c r="E89" s="132"/>
      <c r="F89" s="132"/>
      <c r="G89" s="132"/>
      <c r="H89" s="127">
        <v>2</v>
      </c>
      <c r="I89" s="124"/>
      <c r="J89" s="124"/>
      <c r="K89" s="128">
        <v>100</v>
      </c>
      <c r="L89" s="128"/>
      <c r="M89" s="129"/>
      <c r="N89" s="121">
        <f t="shared" si="9"/>
        <v>-2</v>
      </c>
      <c r="O89" s="131"/>
      <c r="P89" s="123">
        <f t="shared" si="11"/>
        <v>-1.4</v>
      </c>
      <c r="Q89" s="123">
        <f t="shared" si="12"/>
        <v>-0.60000000000000009</v>
      </c>
      <c r="R89" s="48">
        <f t="shared" si="8"/>
        <v>100</v>
      </c>
      <c r="S89" s="76"/>
      <c r="T89">
        <v>2</v>
      </c>
      <c r="U89" s="48">
        <v>2</v>
      </c>
      <c r="V89" s="48">
        <f t="shared" si="10"/>
        <v>100</v>
      </c>
      <c r="W89" s="75">
        <v>0.8</v>
      </c>
    </row>
    <row r="90" spans="1:23" hidden="1">
      <c r="A90" s="124" t="s">
        <v>95</v>
      </c>
      <c r="B90" s="124"/>
      <c r="C90" s="124">
        <v>2</v>
      </c>
      <c r="D90" s="131"/>
      <c r="E90" s="132"/>
      <c r="F90" s="132"/>
      <c r="G90" s="132"/>
      <c r="H90" s="127">
        <v>2</v>
      </c>
      <c r="I90" s="124"/>
      <c r="J90" s="124"/>
      <c r="K90" s="128">
        <v>100</v>
      </c>
      <c r="L90" s="128"/>
      <c r="M90" s="129"/>
      <c r="N90" s="121">
        <f t="shared" si="9"/>
        <v>-2</v>
      </c>
      <c r="O90" s="131"/>
      <c r="P90" s="123">
        <f t="shared" si="11"/>
        <v>-1.4</v>
      </c>
      <c r="Q90" s="123">
        <f t="shared" si="12"/>
        <v>-0.60000000000000009</v>
      </c>
      <c r="R90" s="48">
        <f t="shared" si="8"/>
        <v>100</v>
      </c>
      <c r="S90" s="76"/>
      <c r="T90">
        <v>2</v>
      </c>
      <c r="U90" s="48">
        <v>2</v>
      </c>
      <c r="V90" s="48">
        <f t="shared" si="10"/>
        <v>100</v>
      </c>
      <c r="W90" s="75">
        <v>0.8</v>
      </c>
    </row>
    <row r="91" spans="1:23" hidden="1">
      <c r="A91" s="124" t="s">
        <v>96</v>
      </c>
      <c r="B91" s="124"/>
      <c r="C91" s="124">
        <v>2</v>
      </c>
      <c r="D91" s="131"/>
      <c r="E91" s="132"/>
      <c r="F91" s="132"/>
      <c r="G91" s="132"/>
      <c r="H91" s="127">
        <v>1</v>
      </c>
      <c r="I91" s="124"/>
      <c r="J91" s="124"/>
      <c r="K91" s="128">
        <v>50</v>
      </c>
      <c r="L91" s="128"/>
      <c r="M91" s="129"/>
      <c r="N91" s="121">
        <f t="shared" si="9"/>
        <v>-1</v>
      </c>
      <c r="O91" s="131"/>
      <c r="P91" s="123">
        <f t="shared" si="11"/>
        <v>-0.7</v>
      </c>
      <c r="Q91" s="123">
        <f t="shared" si="12"/>
        <v>-0.30000000000000004</v>
      </c>
      <c r="R91" s="48">
        <f t="shared" si="8"/>
        <v>50</v>
      </c>
      <c r="S91" s="76"/>
      <c r="T91">
        <v>2</v>
      </c>
      <c r="U91" s="48">
        <v>1</v>
      </c>
      <c r="V91" s="48">
        <f t="shared" si="10"/>
        <v>50</v>
      </c>
      <c r="W91" s="75">
        <v>0.8</v>
      </c>
    </row>
    <row r="92" spans="1:23">
      <c r="A92" s="116" t="s">
        <v>101</v>
      </c>
      <c r="B92" s="116">
        <v>86</v>
      </c>
      <c r="C92" s="116">
        <v>92</v>
      </c>
      <c r="D92" s="122" t="s">
        <v>245</v>
      </c>
      <c r="E92" s="130"/>
      <c r="F92" s="130"/>
      <c r="G92" s="130"/>
      <c r="H92" s="118">
        <v>40</v>
      </c>
      <c r="I92" s="116"/>
      <c r="J92" s="116"/>
      <c r="K92" s="120">
        <v>43.478260869565219</v>
      </c>
      <c r="L92" s="120">
        <f>K92+4.3</f>
        <v>47.778260869565216</v>
      </c>
      <c r="M92" s="121">
        <f>102*0.48</f>
        <v>48.96</v>
      </c>
      <c r="N92" s="121">
        <f t="shared" si="9"/>
        <v>8.9600000000000009</v>
      </c>
      <c r="O92" s="122" t="s">
        <v>249</v>
      </c>
      <c r="P92" s="123">
        <f t="shared" si="11"/>
        <v>6.2720000000000002</v>
      </c>
      <c r="Q92" s="123">
        <f t="shared" si="12"/>
        <v>2.6880000000000006</v>
      </c>
      <c r="R92" s="79">
        <f t="shared" si="8"/>
        <v>43.478260869565219</v>
      </c>
      <c r="S92" s="80">
        <f>R92+R92*0.1</f>
        <v>47.826086956521742</v>
      </c>
      <c r="T92" s="77">
        <v>37</v>
      </c>
      <c r="U92" s="79">
        <v>16</v>
      </c>
      <c r="V92" s="79">
        <f t="shared" si="10"/>
        <v>43.243243243243242</v>
      </c>
      <c r="W92" s="81">
        <v>0.8</v>
      </c>
    </row>
    <row r="93" spans="1:23" hidden="1">
      <c r="A93" s="124" t="s">
        <v>98</v>
      </c>
      <c r="B93" s="124"/>
      <c r="C93" s="124">
        <v>4</v>
      </c>
      <c r="D93" s="131"/>
      <c r="E93" s="132"/>
      <c r="F93" s="132"/>
      <c r="G93" s="132"/>
      <c r="H93" s="127"/>
      <c r="I93" s="124"/>
      <c r="J93" s="124"/>
      <c r="K93" s="128">
        <v>0</v>
      </c>
      <c r="L93" s="128"/>
      <c r="M93" s="129"/>
      <c r="N93" s="121">
        <f t="shared" si="9"/>
        <v>0</v>
      </c>
      <c r="O93" s="131"/>
      <c r="P93" s="123">
        <f t="shared" si="11"/>
        <v>0</v>
      </c>
      <c r="Q93" s="123">
        <f t="shared" si="12"/>
        <v>0</v>
      </c>
      <c r="R93" s="48">
        <f t="shared" si="8"/>
        <v>0</v>
      </c>
      <c r="S93" s="76"/>
      <c r="T93">
        <v>4</v>
      </c>
      <c r="V93" s="48">
        <f t="shared" si="10"/>
        <v>0</v>
      </c>
      <c r="W93" s="75">
        <v>0.8</v>
      </c>
    </row>
    <row r="94" spans="1:23" hidden="1">
      <c r="A94" s="124" t="s">
        <v>99</v>
      </c>
      <c r="B94" s="124"/>
      <c r="C94" s="124">
        <v>15</v>
      </c>
      <c r="D94" s="131"/>
      <c r="E94" s="132"/>
      <c r="F94" s="132"/>
      <c r="G94" s="132"/>
      <c r="H94" s="127">
        <v>12</v>
      </c>
      <c r="I94" s="124"/>
      <c r="J94" s="124"/>
      <c r="K94" s="128">
        <v>80</v>
      </c>
      <c r="L94" s="128"/>
      <c r="M94" s="129"/>
      <c r="N94" s="121">
        <f t="shared" si="9"/>
        <v>-12</v>
      </c>
      <c r="O94" s="131"/>
      <c r="P94" s="123">
        <f t="shared" si="11"/>
        <v>-8.3999999999999986</v>
      </c>
      <c r="Q94" s="123">
        <f t="shared" si="12"/>
        <v>-3.6000000000000014</v>
      </c>
      <c r="R94" s="48">
        <f t="shared" si="8"/>
        <v>80</v>
      </c>
      <c r="S94" s="76"/>
      <c r="T94">
        <v>3</v>
      </c>
      <c r="U94" s="48">
        <v>3</v>
      </c>
      <c r="V94" s="48">
        <f t="shared" si="10"/>
        <v>100</v>
      </c>
      <c r="W94" s="75">
        <v>0.8</v>
      </c>
    </row>
    <row r="95" spans="1:23" hidden="1">
      <c r="A95" s="124" t="s">
        <v>100</v>
      </c>
      <c r="B95" s="124"/>
      <c r="C95" s="124">
        <v>6</v>
      </c>
      <c r="D95" s="131"/>
      <c r="E95" s="132"/>
      <c r="F95" s="132"/>
      <c r="G95" s="132"/>
      <c r="H95" s="127">
        <v>1</v>
      </c>
      <c r="I95" s="124"/>
      <c r="J95" s="124"/>
      <c r="K95" s="128">
        <v>16.666666666666664</v>
      </c>
      <c r="L95" s="128"/>
      <c r="M95" s="129"/>
      <c r="N95" s="121">
        <f t="shared" si="9"/>
        <v>-1</v>
      </c>
      <c r="O95" s="131"/>
      <c r="P95" s="123">
        <f t="shared" si="11"/>
        <v>-0.7</v>
      </c>
      <c r="Q95" s="123">
        <f t="shared" si="12"/>
        <v>-0.30000000000000004</v>
      </c>
      <c r="R95" s="48">
        <f t="shared" si="8"/>
        <v>16.666666666666664</v>
      </c>
      <c r="S95" s="76"/>
      <c r="T95">
        <v>6</v>
      </c>
      <c r="U95" s="48">
        <v>1</v>
      </c>
      <c r="V95" s="48">
        <f t="shared" si="10"/>
        <v>16.666666666666664</v>
      </c>
      <c r="W95" s="75">
        <v>0.8</v>
      </c>
    </row>
    <row r="96" spans="1:23" hidden="1">
      <c r="A96" s="124" t="s">
        <v>101</v>
      </c>
      <c r="B96" s="124"/>
      <c r="C96" s="124">
        <v>4</v>
      </c>
      <c r="D96" s="131"/>
      <c r="E96" s="132"/>
      <c r="F96" s="132"/>
      <c r="G96" s="132"/>
      <c r="H96" s="127">
        <v>2</v>
      </c>
      <c r="I96" s="124"/>
      <c r="J96" s="124"/>
      <c r="K96" s="128">
        <v>50</v>
      </c>
      <c r="L96" s="128"/>
      <c r="M96" s="129"/>
      <c r="N96" s="121">
        <f t="shared" si="9"/>
        <v>-2</v>
      </c>
      <c r="O96" s="131"/>
      <c r="P96" s="123">
        <f t="shared" si="11"/>
        <v>-1.4</v>
      </c>
      <c r="Q96" s="123">
        <f t="shared" si="12"/>
        <v>-0.60000000000000009</v>
      </c>
      <c r="R96" s="48">
        <f t="shared" si="8"/>
        <v>50</v>
      </c>
      <c r="S96" s="76"/>
      <c r="T96">
        <v>4</v>
      </c>
      <c r="U96" s="48">
        <v>2</v>
      </c>
      <c r="V96" s="48">
        <f t="shared" si="10"/>
        <v>50</v>
      </c>
      <c r="W96" s="75">
        <v>0.8</v>
      </c>
    </row>
    <row r="97" spans="1:23" hidden="1">
      <c r="A97" s="124" t="s">
        <v>102</v>
      </c>
      <c r="B97" s="124"/>
      <c r="C97" s="124">
        <v>4</v>
      </c>
      <c r="D97" s="131"/>
      <c r="E97" s="132"/>
      <c r="F97" s="132"/>
      <c r="G97" s="132"/>
      <c r="H97" s="127">
        <v>1</v>
      </c>
      <c r="I97" s="124"/>
      <c r="J97" s="124"/>
      <c r="K97" s="128">
        <v>25</v>
      </c>
      <c r="L97" s="128"/>
      <c r="M97" s="129"/>
      <c r="N97" s="121">
        <f t="shared" si="9"/>
        <v>-1</v>
      </c>
      <c r="O97" s="131"/>
      <c r="P97" s="123">
        <f t="shared" si="11"/>
        <v>-0.7</v>
      </c>
      <c r="Q97" s="123">
        <f t="shared" si="12"/>
        <v>-0.30000000000000004</v>
      </c>
      <c r="R97" s="48">
        <f t="shared" si="8"/>
        <v>25</v>
      </c>
      <c r="S97" s="76"/>
      <c r="T97">
        <v>4</v>
      </c>
      <c r="U97" s="48">
        <v>1</v>
      </c>
      <c r="V97" s="48">
        <f t="shared" si="10"/>
        <v>25</v>
      </c>
      <c r="W97" s="75">
        <v>0.8</v>
      </c>
    </row>
    <row r="98" spans="1:23" hidden="1">
      <c r="A98" s="124" t="s">
        <v>103</v>
      </c>
      <c r="B98" s="124"/>
      <c r="C98" s="124">
        <v>1</v>
      </c>
      <c r="D98" s="131"/>
      <c r="E98" s="132"/>
      <c r="F98" s="132"/>
      <c r="G98" s="132"/>
      <c r="H98" s="127"/>
      <c r="I98" s="124"/>
      <c r="J98" s="124"/>
      <c r="K98" s="128">
        <v>0</v>
      </c>
      <c r="L98" s="128"/>
      <c r="M98" s="129"/>
      <c r="N98" s="121">
        <f t="shared" si="9"/>
        <v>0</v>
      </c>
      <c r="O98" s="131"/>
      <c r="P98" s="123">
        <f t="shared" si="11"/>
        <v>0</v>
      </c>
      <c r="Q98" s="123">
        <f t="shared" si="12"/>
        <v>0</v>
      </c>
      <c r="R98" s="48">
        <f t="shared" si="8"/>
        <v>0</v>
      </c>
      <c r="S98" s="76"/>
      <c r="T98">
        <v>1</v>
      </c>
      <c r="V98" s="48">
        <f t="shared" si="10"/>
        <v>0</v>
      </c>
      <c r="W98" s="75">
        <v>0.8</v>
      </c>
    </row>
    <row r="99" spans="1:23" hidden="1">
      <c r="A99" s="124" t="s">
        <v>104</v>
      </c>
      <c r="B99" s="124"/>
      <c r="C99" s="124">
        <v>6</v>
      </c>
      <c r="D99" s="131"/>
      <c r="E99" s="132"/>
      <c r="F99" s="132"/>
      <c r="G99" s="132"/>
      <c r="H99" s="127">
        <v>6</v>
      </c>
      <c r="I99" s="124"/>
      <c r="J99" s="124"/>
      <c r="K99" s="128">
        <v>100</v>
      </c>
      <c r="L99" s="128"/>
      <c r="M99" s="129"/>
      <c r="N99" s="121">
        <f t="shared" si="9"/>
        <v>-6</v>
      </c>
      <c r="O99" s="131"/>
      <c r="P99" s="123">
        <f t="shared" si="11"/>
        <v>-4.1999999999999993</v>
      </c>
      <c r="Q99" s="123">
        <f t="shared" si="12"/>
        <v>-1.8000000000000007</v>
      </c>
      <c r="R99" s="48">
        <f t="shared" si="8"/>
        <v>100</v>
      </c>
      <c r="S99" s="76"/>
      <c r="T99">
        <v>1</v>
      </c>
      <c r="U99" s="48">
        <v>1</v>
      </c>
      <c r="V99" s="48">
        <f t="shared" si="10"/>
        <v>100</v>
      </c>
      <c r="W99" s="75">
        <v>0.8</v>
      </c>
    </row>
    <row r="100" spans="1:23" hidden="1">
      <c r="A100" s="124" t="s">
        <v>105</v>
      </c>
      <c r="B100" s="124"/>
      <c r="C100" s="124">
        <v>2</v>
      </c>
      <c r="D100" s="131"/>
      <c r="E100" s="132"/>
      <c r="F100" s="132"/>
      <c r="G100" s="132"/>
      <c r="H100" s="127">
        <v>1</v>
      </c>
      <c r="I100" s="124"/>
      <c r="J100" s="124"/>
      <c r="K100" s="128">
        <v>50</v>
      </c>
      <c r="L100" s="128"/>
      <c r="M100" s="129"/>
      <c r="N100" s="121">
        <f t="shared" si="9"/>
        <v>-1</v>
      </c>
      <c r="O100" s="131"/>
      <c r="P100" s="123">
        <f t="shared" si="11"/>
        <v>-0.7</v>
      </c>
      <c r="Q100" s="123">
        <f t="shared" si="12"/>
        <v>-0.30000000000000004</v>
      </c>
      <c r="R100" s="48">
        <f t="shared" si="8"/>
        <v>50</v>
      </c>
      <c r="S100" s="76"/>
      <c r="T100">
        <v>1</v>
      </c>
      <c r="U100" s="48">
        <v>1</v>
      </c>
      <c r="V100" s="48">
        <f t="shared" si="10"/>
        <v>100</v>
      </c>
      <c r="W100" s="75">
        <v>0.8</v>
      </c>
    </row>
    <row r="101" spans="1:23" hidden="1">
      <c r="A101" s="124" t="s">
        <v>106</v>
      </c>
      <c r="B101" s="124"/>
      <c r="C101" s="124">
        <v>2</v>
      </c>
      <c r="D101" s="131"/>
      <c r="E101" s="132"/>
      <c r="F101" s="132"/>
      <c r="G101" s="132"/>
      <c r="H101" s="127">
        <v>1</v>
      </c>
      <c r="I101" s="124"/>
      <c r="J101" s="124"/>
      <c r="K101" s="128">
        <v>50</v>
      </c>
      <c r="L101" s="128"/>
      <c r="M101" s="129"/>
      <c r="N101" s="121">
        <f t="shared" si="9"/>
        <v>-1</v>
      </c>
      <c r="O101" s="131"/>
      <c r="P101" s="123">
        <f t="shared" si="11"/>
        <v>-0.7</v>
      </c>
      <c r="Q101" s="123">
        <f t="shared" si="12"/>
        <v>-0.30000000000000004</v>
      </c>
      <c r="R101" s="48">
        <f t="shared" si="8"/>
        <v>50</v>
      </c>
      <c r="S101" s="76"/>
      <c r="T101">
        <v>2</v>
      </c>
      <c r="U101" s="48">
        <v>1</v>
      </c>
      <c r="V101" s="48">
        <f t="shared" si="10"/>
        <v>50</v>
      </c>
      <c r="W101" s="75">
        <v>0.8</v>
      </c>
    </row>
    <row r="102" spans="1:23" hidden="1">
      <c r="A102" s="124" t="s">
        <v>107</v>
      </c>
      <c r="B102" s="124"/>
      <c r="C102" s="124">
        <v>3</v>
      </c>
      <c r="D102" s="131"/>
      <c r="E102" s="132"/>
      <c r="F102" s="132"/>
      <c r="G102" s="132"/>
      <c r="H102" s="127">
        <v>1</v>
      </c>
      <c r="I102" s="124"/>
      <c r="J102" s="124"/>
      <c r="K102" s="128">
        <v>33.333333333333329</v>
      </c>
      <c r="L102" s="128"/>
      <c r="M102" s="129"/>
      <c r="N102" s="121">
        <f t="shared" si="9"/>
        <v>-1</v>
      </c>
      <c r="O102" s="131"/>
      <c r="P102" s="123">
        <f t="shared" si="11"/>
        <v>-0.7</v>
      </c>
      <c r="Q102" s="123">
        <f t="shared" si="12"/>
        <v>-0.30000000000000004</v>
      </c>
      <c r="R102" s="48">
        <f t="shared" si="8"/>
        <v>33.333333333333329</v>
      </c>
      <c r="S102" s="76"/>
      <c r="T102">
        <v>1</v>
      </c>
      <c r="V102" s="48">
        <f t="shared" si="10"/>
        <v>0</v>
      </c>
      <c r="W102" s="75">
        <v>0.8</v>
      </c>
    </row>
    <row r="103" spans="1:23" hidden="1">
      <c r="A103" s="124" t="s">
        <v>108</v>
      </c>
      <c r="B103" s="124"/>
      <c r="C103" s="124">
        <v>2</v>
      </c>
      <c r="D103" s="131"/>
      <c r="E103" s="132"/>
      <c r="F103" s="132"/>
      <c r="G103" s="132"/>
      <c r="H103" s="127">
        <v>1</v>
      </c>
      <c r="I103" s="124"/>
      <c r="J103" s="124"/>
      <c r="K103" s="128">
        <v>50</v>
      </c>
      <c r="L103" s="128"/>
      <c r="M103" s="129"/>
      <c r="N103" s="121">
        <f t="shared" si="9"/>
        <v>-1</v>
      </c>
      <c r="O103" s="131"/>
      <c r="P103" s="123">
        <f t="shared" si="11"/>
        <v>-0.7</v>
      </c>
      <c r="Q103" s="123">
        <f t="shared" si="12"/>
        <v>-0.30000000000000004</v>
      </c>
      <c r="R103" s="48">
        <f t="shared" si="8"/>
        <v>50</v>
      </c>
      <c r="S103" s="76"/>
      <c r="T103">
        <v>2</v>
      </c>
      <c r="U103" s="48">
        <v>1</v>
      </c>
      <c r="V103" s="48">
        <f t="shared" si="10"/>
        <v>50</v>
      </c>
      <c r="W103" s="75">
        <v>0.8</v>
      </c>
    </row>
    <row r="104" spans="1:23" hidden="1">
      <c r="A104" s="124" t="s">
        <v>109</v>
      </c>
      <c r="B104" s="124"/>
      <c r="C104" s="124">
        <v>43</v>
      </c>
      <c r="D104" s="131"/>
      <c r="E104" s="132"/>
      <c r="F104" s="132"/>
      <c r="G104" s="132"/>
      <c r="H104" s="127">
        <v>14</v>
      </c>
      <c r="I104" s="124"/>
      <c r="J104" s="124"/>
      <c r="K104" s="128">
        <v>32.558139534883722</v>
      </c>
      <c r="L104" s="128"/>
      <c r="M104" s="129"/>
      <c r="N104" s="121">
        <f t="shared" si="9"/>
        <v>-14</v>
      </c>
      <c r="O104" s="131"/>
      <c r="P104" s="123">
        <f t="shared" si="11"/>
        <v>-9.7999999999999989</v>
      </c>
      <c r="Q104" s="123">
        <f t="shared" si="12"/>
        <v>-4.2000000000000011</v>
      </c>
      <c r="R104" s="48">
        <f t="shared" si="8"/>
        <v>32.558139534883722</v>
      </c>
      <c r="S104" s="76"/>
      <c r="T104">
        <v>8</v>
      </c>
      <c r="U104" s="48">
        <v>5</v>
      </c>
      <c r="V104" s="48">
        <f t="shared" si="10"/>
        <v>62.5</v>
      </c>
      <c r="W104" s="75">
        <v>0.8</v>
      </c>
    </row>
    <row r="105" spans="1:23">
      <c r="A105" s="116" t="s">
        <v>113</v>
      </c>
      <c r="B105" s="116">
        <v>135</v>
      </c>
      <c r="C105" s="116">
        <v>149</v>
      </c>
      <c r="D105" s="122" t="s">
        <v>242</v>
      </c>
      <c r="E105" s="117"/>
      <c r="F105" s="117"/>
      <c r="G105" s="117"/>
      <c r="H105" s="118">
        <v>89</v>
      </c>
      <c r="I105" s="119"/>
      <c r="J105" s="119"/>
      <c r="K105" s="120">
        <v>59.731543624161077</v>
      </c>
      <c r="L105" s="120">
        <f>K105+6</f>
        <v>65.731543624161077</v>
      </c>
      <c r="M105" s="121">
        <f>(149+15)*0.66</f>
        <v>108.24000000000001</v>
      </c>
      <c r="N105" s="121">
        <f t="shared" si="9"/>
        <v>19.240000000000009</v>
      </c>
      <c r="O105" s="122" t="s">
        <v>285</v>
      </c>
      <c r="P105" s="123">
        <f t="shared" si="11"/>
        <v>13.468000000000005</v>
      </c>
      <c r="Q105" s="123">
        <f t="shared" si="12"/>
        <v>5.7720000000000038</v>
      </c>
      <c r="R105" s="79">
        <f t="shared" si="8"/>
        <v>59.731543624161077</v>
      </c>
      <c r="S105" s="80">
        <f>R105+R105*0.1</f>
        <v>65.704697986577187</v>
      </c>
      <c r="T105" s="77">
        <v>139</v>
      </c>
      <c r="U105" s="79">
        <v>89</v>
      </c>
      <c r="V105" s="79">
        <f t="shared" si="10"/>
        <v>64.02877697841727</v>
      </c>
      <c r="W105" s="81">
        <v>0.8</v>
      </c>
    </row>
    <row r="106" spans="1:23" hidden="1">
      <c r="A106" s="124" t="s">
        <v>111</v>
      </c>
      <c r="B106" s="124"/>
      <c r="C106" s="124">
        <v>4</v>
      </c>
      <c r="D106" s="131"/>
      <c r="E106" s="132"/>
      <c r="F106" s="132"/>
      <c r="G106" s="132"/>
      <c r="H106" s="127">
        <v>1</v>
      </c>
      <c r="I106" s="124"/>
      <c r="J106" s="124"/>
      <c r="K106" s="128">
        <v>25</v>
      </c>
      <c r="L106" s="128"/>
      <c r="M106" s="129"/>
      <c r="N106" s="121">
        <f t="shared" si="9"/>
        <v>-1</v>
      </c>
      <c r="O106" s="131"/>
      <c r="P106" s="123">
        <f t="shared" si="11"/>
        <v>-0.7</v>
      </c>
      <c r="Q106" s="123">
        <f t="shared" si="12"/>
        <v>-0.30000000000000004</v>
      </c>
      <c r="R106" s="48">
        <f t="shared" si="8"/>
        <v>25</v>
      </c>
      <c r="S106" s="76"/>
      <c r="T106">
        <v>4</v>
      </c>
      <c r="U106" s="48">
        <v>1</v>
      </c>
      <c r="V106" s="48">
        <f t="shared" si="10"/>
        <v>25</v>
      </c>
      <c r="W106" s="75">
        <v>0.8</v>
      </c>
    </row>
    <row r="107" spans="1:23" hidden="1">
      <c r="A107" s="124" t="s">
        <v>112</v>
      </c>
      <c r="B107" s="124"/>
      <c r="C107" s="124">
        <v>4</v>
      </c>
      <c r="D107" s="131"/>
      <c r="E107" s="132"/>
      <c r="F107" s="132"/>
      <c r="G107" s="132"/>
      <c r="H107" s="127">
        <v>1</v>
      </c>
      <c r="I107" s="124"/>
      <c r="J107" s="124"/>
      <c r="K107" s="128">
        <v>25</v>
      </c>
      <c r="L107" s="128"/>
      <c r="M107" s="129"/>
      <c r="N107" s="121">
        <f t="shared" si="9"/>
        <v>-1</v>
      </c>
      <c r="O107" s="131"/>
      <c r="P107" s="123">
        <f t="shared" si="11"/>
        <v>-0.7</v>
      </c>
      <c r="Q107" s="123">
        <f t="shared" si="12"/>
        <v>-0.30000000000000004</v>
      </c>
      <c r="R107" s="48">
        <f t="shared" si="8"/>
        <v>25</v>
      </c>
      <c r="S107" s="76"/>
      <c r="T107">
        <v>1</v>
      </c>
      <c r="U107" s="48">
        <v>1</v>
      </c>
      <c r="V107" s="48">
        <f t="shared" si="10"/>
        <v>100</v>
      </c>
      <c r="W107" s="75">
        <v>0.8</v>
      </c>
    </row>
    <row r="108" spans="1:23" hidden="1">
      <c r="A108" s="124" t="s">
        <v>113</v>
      </c>
      <c r="B108" s="124"/>
      <c r="C108" s="124">
        <v>3</v>
      </c>
      <c r="D108" s="131"/>
      <c r="E108" s="132"/>
      <c r="F108" s="132"/>
      <c r="G108" s="132"/>
      <c r="H108" s="127">
        <v>2</v>
      </c>
      <c r="I108" s="124"/>
      <c r="J108" s="124"/>
      <c r="K108" s="128">
        <v>66.666666666666657</v>
      </c>
      <c r="L108" s="128"/>
      <c r="M108" s="129"/>
      <c r="N108" s="121">
        <f t="shared" si="9"/>
        <v>-2</v>
      </c>
      <c r="O108" s="131"/>
      <c r="P108" s="123">
        <f t="shared" si="11"/>
        <v>-1.4</v>
      </c>
      <c r="Q108" s="123">
        <f t="shared" si="12"/>
        <v>-0.60000000000000009</v>
      </c>
      <c r="R108" s="48">
        <f t="shared" si="8"/>
        <v>66.666666666666657</v>
      </c>
      <c r="S108" s="76"/>
      <c r="T108">
        <v>3</v>
      </c>
      <c r="U108" s="48">
        <v>2</v>
      </c>
      <c r="V108" s="48">
        <f t="shared" si="10"/>
        <v>66.666666666666657</v>
      </c>
      <c r="W108" s="75">
        <v>0.8</v>
      </c>
    </row>
    <row r="109" spans="1:23" hidden="1">
      <c r="A109" s="124" t="s">
        <v>114</v>
      </c>
      <c r="B109" s="124"/>
      <c r="C109" s="124">
        <v>122</v>
      </c>
      <c r="D109" s="131"/>
      <c r="E109" s="132"/>
      <c r="F109" s="132"/>
      <c r="G109" s="132"/>
      <c r="H109" s="127">
        <v>85</v>
      </c>
      <c r="I109" s="124"/>
      <c r="J109" s="124"/>
      <c r="K109" s="128">
        <v>69.672131147540981</v>
      </c>
      <c r="L109" s="128"/>
      <c r="M109" s="129"/>
      <c r="N109" s="121">
        <f t="shared" si="9"/>
        <v>-85</v>
      </c>
      <c r="O109" s="131"/>
      <c r="P109" s="123">
        <f t="shared" si="11"/>
        <v>-59.499999999999993</v>
      </c>
      <c r="Q109" s="123">
        <f t="shared" si="12"/>
        <v>-25.500000000000007</v>
      </c>
      <c r="R109" s="48">
        <f t="shared" si="8"/>
        <v>69.672131147540981</v>
      </c>
      <c r="S109" s="76"/>
      <c r="T109">
        <v>122</v>
      </c>
      <c r="U109" s="48">
        <v>85</v>
      </c>
      <c r="V109" s="48">
        <f t="shared" si="10"/>
        <v>69.672131147540981</v>
      </c>
      <c r="W109" s="75">
        <v>0.8</v>
      </c>
    </row>
    <row r="110" spans="1:23" hidden="1">
      <c r="A110" s="124" t="s">
        <v>115</v>
      </c>
      <c r="B110" s="124"/>
      <c r="C110" s="124">
        <v>3</v>
      </c>
      <c r="D110" s="131"/>
      <c r="E110" s="132"/>
      <c r="F110" s="132"/>
      <c r="G110" s="132"/>
      <c r="H110" s="127"/>
      <c r="I110" s="124"/>
      <c r="J110" s="124"/>
      <c r="K110" s="128">
        <v>0</v>
      </c>
      <c r="L110" s="128"/>
      <c r="M110" s="129"/>
      <c r="N110" s="121">
        <f t="shared" si="9"/>
        <v>0</v>
      </c>
      <c r="O110" s="131"/>
      <c r="P110" s="123">
        <f t="shared" si="11"/>
        <v>0</v>
      </c>
      <c r="Q110" s="123">
        <f t="shared" si="12"/>
        <v>0</v>
      </c>
      <c r="R110" s="48">
        <f t="shared" si="8"/>
        <v>0</v>
      </c>
      <c r="S110" s="76"/>
      <c r="V110" s="48">
        <v>0</v>
      </c>
      <c r="W110" s="75">
        <v>0.8</v>
      </c>
    </row>
    <row r="111" spans="1:23" hidden="1">
      <c r="A111" s="124" t="s">
        <v>116</v>
      </c>
      <c r="B111" s="124"/>
      <c r="C111" s="124">
        <v>7</v>
      </c>
      <c r="D111" s="131"/>
      <c r="E111" s="132"/>
      <c r="F111" s="132"/>
      <c r="G111" s="132"/>
      <c r="H111" s="127"/>
      <c r="I111" s="124"/>
      <c r="J111" s="124"/>
      <c r="K111" s="128">
        <v>0</v>
      </c>
      <c r="L111" s="128"/>
      <c r="M111" s="129"/>
      <c r="N111" s="121">
        <f t="shared" si="9"/>
        <v>0</v>
      </c>
      <c r="O111" s="131"/>
      <c r="P111" s="123">
        <f t="shared" si="11"/>
        <v>0</v>
      </c>
      <c r="Q111" s="123">
        <f t="shared" si="12"/>
        <v>0</v>
      </c>
      <c r="R111" s="48">
        <f t="shared" si="8"/>
        <v>0</v>
      </c>
      <c r="S111" s="76"/>
      <c r="T111">
        <v>3</v>
      </c>
      <c r="V111" s="48">
        <f t="shared" ref="V111:V122" si="13">U111/T111*100</f>
        <v>0</v>
      </c>
      <c r="W111" s="75">
        <v>0.8</v>
      </c>
    </row>
    <row r="112" spans="1:23" hidden="1">
      <c r="A112" s="124" t="s">
        <v>117</v>
      </c>
      <c r="B112" s="124"/>
      <c r="C112" s="124">
        <v>6</v>
      </c>
      <c r="D112" s="131"/>
      <c r="E112" s="132"/>
      <c r="F112" s="132"/>
      <c r="G112" s="132"/>
      <c r="H112" s="127"/>
      <c r="I112" s="124"/>
      <c r="J112" s="124"/>
      <c r="K112" s="128">
        <v>0</v>
      </c>
      <c r="L112" s="128"/>
      <c r="M112" s="129"/>
      <c r="N112" s="121">
        <f t="shared" si="9"/>
        <v>0</v>
      </c>
      <c r="O112" s="131"/>
      <c r="P112" s="123">
        <f t="shared" si="11"/>
        <v>0</v>
      </c>
      <c r="Q112" s="123">
        <f t="shared" si="12"/>
        <v>0</v>
      </c>
      <c r="R112" s="48">
        <f t="shared" si="8"/>
        <v>0</v>
      </c>
      <c r="S112" s="76"/>
      <c r="T112">
        <v>6</v>
      </c>
      <c r="V112" s="48">
        <f t="shared" si="13"/>
        <v>0</v>
      </c>
      <c r="W112" s="75">
        <v>0.8</v>
      </c>
    </row>
    <row r="113" spans="1:23">
      <c r="A113" s="116" t="s">
        <v>119</v>
      </c>
      <c r="B113" s="116">
        <v>44</v>
      </c>
      <c r="C113" s="116">
        <v>51</v>
      </c>
      <c r="D113" s="117" t="s">
        <v>246</v>
      </c>
      <c r="E113" s="117"/>
      <c r="F113" s="117"/>
      <c r="G113" s="117"/>
      <c r="H113" s="118">
        <v>20</v>
      </c>
      <c r="I113" s="119"/>
      <c r="J113" s="119"/>
      <c r="K113" s="120">
        <v>39.215686274509807</v>
      </c>
      <c r="L113" s="120">
        <f>K113+3.9</f>
        <v>43.115686274509805</v>
      </c>
      <c r="M113" s="121">
        <f>57*0.43</f>
        <v>24.509999999999998</v>
      </c>
      <c r="N113" s="121">
        <f t="shared" si="9"/>
        <v>4.509999999999998</v>
      </c>
      <c r="O113" s="122" t="s">
        <v>265</v>
      </c>
      <c r="P113" s="123">
        <f t="shared" si="11"/>
        <v>3.1569999999999983</v>
      </c>
      <c r="Q113" s="123">
        <f t="shared" si="12"/>
        <v>1.3529999999999998</v>
      </c>
      <c r="R113" s="79">
        <f t="shared" si="8"/>
        <v>39.215686274509807</v>
      </c>
      <c r="S113" s="80">
        <f>R113+R113*0.1</f>
        <v>43.137254901960787</v>
      </c>
      <c r="T113" s="77">
        <v>43</v>
      </c>
      <c r="U113" s="79">
        <v>20</v>
      </c>
      <c r="V113" s="79">
        <f t="shared" si="13"/>
        <v>46.511627906976742</v>
      </c>
      <c r="W113" s="81">
        <v>0.8</v>
      </c>
    </row>
    <row r="114" spans="1:23" hidden="1">
      <c r="A114" s="124" t="s">
        <v>119</v>
      </c>
      <c r="B114" s="124"/>
      <c r="C114" s="124">
        <v>6</v>
      </c>
      <c r="D114" s="131"/>
      <c r="E114" s="132"/>
      <c r="F114" s="132"/>
      <c r="G114" s="132"/>
      <c r="H114" s="127">
        <v>3</v>
      </c>
      <c r="I114" s="124"/>
      <c r="J114" s="124"/>
      <c r="K114" s="128">
        <v>50</v>
      </c>
      <c r="L114" s="128"/>
      <c r="M114" s="129"/>
      <c r="N114" s="121">
        <f t="shared" si="9"/>
        <v>-3</v>
      </c>
      <c r="O114" s="131"/>
      <c r="P114" s="123">
        <f t="shared" si="11"/>
        <v>-2.0999999999999996</v>
      </c>
      <c r="Q114" s="123">
        <f t="shared" si="12"/>
        <v>-0.90000000000000036</v>
      </c>
      <c r="R114" s="48">
        <f t="shared" si="8"/>
        <v>50</v>
      </c>
      <c r="S114" s="76"/>
      <c r="T114">
        <v>6</v>
      </c>
      <c r="U114" s="48">
        <v>3</v>
      </c>
      <c r="V114" s="48">
        <f t="shared" si="13"/>
        <v>50</v>
      </c>
      <c r="W114" s="75">
        <v>0.8</v>
      </c>
    </row>
    <row r="115" spans="1:23" hidden="1">
      <c r="A115" s="124" t="s">
        <v>120</v>
      </c>
      <c r="B115" s="124"/>
      <c r="C115" s="124">
        <v>4</v>
      </c>
      <c r="D115" s="131"/>
      <c r="E115" s="132"/>
      <c r="F115" s="132"/>
      <c r="G115" s="132"/>
      <c r="H115" s="127"/>
      <c r="I115" s="124"/>
      <c r="J115" s="124"/>
      <c r="K115" s="128">
        <v>0</v>
      </c>
      <c r="L115" s="128"/>
      <c r="M115" s="129"/>
      <c r="N115" s="121">
        <f t="shared" si="9"/>
        <v>0</v>
      </c>
      <c r="O115" s="131"/>
      <c r="P115" s="123">
        <f t="shared" si="11"/>
        <v>0</v>
      </c>
      <c r="Q115" s="123">
        <f t="shared" si="12"/>
        <v>0</v>
      </c>
      <c r="R115" s="48">
        <f t="shared" si="8"/>
        <v>0</v>
      </c>
      <c r="S115" s="76"/>
      <c r="T115">
        <v>1</v>
      </c>
      <c r="V115" s="48">
        <f t="shared" si="13"/>
        <v>0</v>
      </c>
      <c r="W115" s="75">
        <v>0.8</v>
      </c>
    </row>
    <row r="116" spans="1:23" hidden="1">
      <c r="A116" s="124" t="s">
        <v>121</v>
      </c>
      <c r="B116" s="124"/>
      <c r="C116" s="124">
        <v>2</v>
      </c>
      <c r="D116" s="131"/>
      <c r="E116" s="132"/>
      <c r="F116" s="132"/>
      <c r="G116" s="132"/>
      <c r="H116" s="127">
        <v>2</v>
      </c>
      <c r="I116" s="124"/>
      <c r="J116" s="124"/>
      <c r="K116" s="128">
        <v>100</v>
      </c>
      <c r="L116" s="128"/>
      <c r="M116" s="129"/>
      <c r="N116" s="121">
        <f t="shared" si="9"/>
        <v>-2</v>
      </c>
      <c r="O116" s="131"/>
      <c r="P116" s="123">
        <f t="shared" si="11"/>
        <v>-1.4</v>
      </c>
      <c r="Q116" s="123">
        <f t="shared" si="12"/>
        <v>-0.60000000000000009</v>
      </c>
      <c r="R116" s="48">
        <f t="shared" si="8"/>
        <v>100</v>
      </c>
      <c r="S116" s="76"/>
      <c r="T116">
        <v>2</v>
      </c>
      <c r="U116" s="48">
        <v>2</v>
      </c>
      <c r="V116" s="48">
        <f t="shared" si="13"/>
        <v>100</v>
      </c>
      <c r="W116" s="75">
        <v>0.8</v>
      </c>
    </row>
    <row r="117" spans="1:23" hidden="1">
      <c r="A117" s="124" t="s">
        <v>122</v>
      </c>
      <c r="B117" s="124"/>
      <c r="C117" s="124">
        <v>4</v>
      </c>
      <c r="D117" s="131"/>
      <c r="E117" s="132"/>
      <c r="F117" s="132"/>
      <c r="G117" s="132"/>
      <c r="H117" s="127">
        <v>1</v>
      </c>
      <c r="I117" s="124"/>
      <c r="J117" s="124"/>
      <c r="K117" s="128">
        <v>25</v>
      </c>
      <c r="L117" s="128"/>
      <c r="M117" s="129"/>
      <c r="N117" s="121">
        <f t="shared" si="9"/>
        <v>-1</v>
      </c>
      <c r="O117" s="131"/>
      <c r="P117" s="123">
        <f t="shared" si="11"/>
        <v>-0.7</v>
      </c>
      <c r="Q117" s="123">
        <f t="shared" si="12"/>
        <v>-0.30000000000000004</v>
      </c>
      <c r="R117" s="48">
        <f t="shared" si="8"/>
        <v>25</v>
      </c>
      <c r="S117" s="76"/>
      <c r="T117">
        <v>2</v>
      </c>
      <c r="U117" s="48">
        <v>1</v>
      </c>
      <c r="V117" s="48">
        <f t="shared" si="13"/>
        <v>50</v>
      </c>
      <c r="W117" s="75">
        <v>0.8</v>
      </c>
    </row>
    <row r="118" spans="1:23" hidden="1">
      <c r="A118" s="124" t="s">
        <v>123</v>
      </c>
      <c r="B118" s="124"/>
      <c r="C118" s="124">
        <v>2</v>
      </c>
      <c r="D118" s="131"/>
      <c r="E118" s="132"/>
      <c r="F118" s="132"/>
      <c r="G118" s="132"/>
      <c r="H118" s="127">
        <v>2</v>
      </c>
      <c r="I118" s="124"/>
      <c r="J118" s="124"/>
      <c r="K118" s="128">
        <v>100</v>
      </c>
      <c r="L118" s="128"/>
      <c r="M118" s="129"/>
      <c r="N118" s="121">
        <f t="shared" si="9"/>
        <v>-2</v>
      </c>
      <c r="O118" s="131"/>
      <c r="P118" s="123">
        <f t="shared" si="11"/>
        <v>-1.4</v>
      </c>
      <c r="Q118" s="123">
        <f t="shared" si="12"/>
        <v>-0.60000000000000009</v>
      </c>
      <c r="R118" s="48">
        <f t="shared" si="8"/>
        <v>100</v>
      </c>
      <c r="S118" s="76"/>
      <c r="T118">
        <v>2</v>
      </c>
      <c r="U118" s="48">
        <v>2</v>
      </c>
      <c r="V118" s="48">
        <f t="shared" si="13"/>
        <v>100</v>
      </c>
      <c r="W118" s="75">
        <v>0.8</v>
      </c>
    </row>
    <row r="119" spans="1:23" hidden="1">
      <c r="A119" s="124" t="s">
        <v>124</v>
      </c>
      <c r="B119" s="124"/>
      <c r="C119" s="124">
        <v>2</v>
      </c>
      <c r="D119" s="131"/>
      <c r="E119" s="132"/>
      <c r="F119" s="132"/>
      <c r="G119" s="132"/>
      <c r="H119" s="127">
        <v>1</v>
      </c>
      <c r="I119" s="124"/>
      <c r="J119" s="124"/>
      <c r="K119" s="128">
        <v>50</v>
      </c>
      <c r="L119" s="128"/>
      <c r="M119" s="129"/>
      <c r="N119" s="121">
        <f t="shared" si="9"/>
        <v>-1</v>
      </c>
      <c r="O119" s="131"/>
      <c r="P119" s="123">
        <f t="shared" si="11"/>
        <v>-0.7</v>
      </c>
      <c r="Q119" s="123">
        <f t="shared" si="12"/>
        <v>-0.30000000000000004</v>
      </c>
      <c r="R119" s="48">
        <f t="shared" si="8"/>
        <v>50</v>
      </c>
      <c r="S119" s="76"/>
      <c r="T119">
        <v>1</v>
      </c>
      <c r="U119" s="48">
        <v>1</v>
      </c>
      <c r="V119" s="48">
        <f t="shared" si="13"/>
        <v>100</v>
      </c>
      <c r="W119" s="75">
        <v>0.8</v>
      </c>
    </row>
    <row r="120" spans="1:23" hidden="1">
      <c r="A120" s="124" t="s">
        <v>125</v>
      </c>
      <c r="B120" s="124"/>
      <c r="C120" s="124">
        <v>2</v>
      </c>
      <c r="D120" s="131"/>
      <c r="E120" s="132"/>
      <c r="F120" s="132"/>
      <c r="G120" s="132"/>
      <c r="H120" s="127">
        <v>1</v>
      </c>
      <c r="I120" s="124"/>
      <c r="J120" s="124"/>
      <c r="K120" s="128">
        <v>50</v>
      </c>
      <c r="L120" s="128"/>
      <c r="M120" s="129"/>
      <c r="N120" s="121">
        <f t="shared" si="9"/>
        <v>-1</v>
      </c>
      <c r="O120" s="131"/>
      <c r="P120" s="123">
        <f t="shared" si="11"/>
        <v>-0.7</v>
      </c>
      <c r="Q120" s="123">
        <f t="shared" si="12"/>
        <v>-0.30000000000000004</v>
      </c>
      <c r="R120" s="48">
        <f t="shared" si="8"/>
        <v>50</v>
      </c>
      <c r="S120" s="76"/>
      <c r="T120">
        <v>2</v>
      </c>
      <c r="U120" s="48">
        <v>1</v>
      </c>
      <c r="V120" s="48">
        <f t="shared" si="13"/>
        <v>50</v>
      </c>
      <c r="W120" s="75">
        <v>0.8</v>
      </c>
    </row>
    <row r="121" spans="1:23" hidden="1">
      <c r="A121" s="124" t="s">
        <v>126</v>
      </c>
      <c r="B121" s="124"/>
      <c r="C121" s="124">
        <v>5</v>
      </c>
      <c r="D121" s="131"/>
      <c r="E121" s="132"/>
      <c r="F121" s="132"/>
      <c r="G121" s="132"/>
      <c r="H121" s="127">
        <v>3</v>
      </c>
      <c r="I121" s="124"/>
      <c r="J121" s="124"/>
      <c r="K121" s="128">
        <v>60</v>
      </c>
      <c r="L121" s="128"/>
      <c r="M121" s="129"/>
      <c r="N121" s="121">
        <f t="shared" si="9"/>
        <v>-3</v>
      </c>
      <c r="O121" s="131"/>
      <c r="P121" s="123">
        <f t="shared" si="11"/>
        <v>-2.0999999999999996</v>
      </c>
      <c r="Q121" s="123">
        <f t="shared" si="12"/>
        <v>-0.90000000000000036</v>
      </c>
      <c r="R121" s="48">
        <f t="shared" si="8"/>
        <v>60</v>
      </c>
      <c r="S121" s="76"/>
      <c r="T121">
        <v>5</v>
      </c>
      <c r="U121" s="48">
        <v>3</v>
      </c>
      <c r="V121" s="48">
        <f t="shared" si="13"/>
        <v>60</v>
      </c>
      <c r="W121" s="75">
        <v>0.8</v>
      </c>
    </row>
    <row r="122" spans="1:23" hidden="1">
      <c r="A122" s="124" t="s">
        <v>127</v>
      </c>
      <c r="B122" s="124"/>
      <c r="C122" s="124">
        <v>19</v>
      </c>
      <c r="D122" s="131"/>
      <c r="E122" s="132"/>
      <c r="F122" s="132"/>
      <c r="G122" s="132"/>
      <c r="H122" s="127">
        <v>7</v>
      </c>
      <c r="I122" s="124"/>
      <c r="J122" s="124"/>
      <c r="K122" s="128">
        <v>36.84210526315789</v>
      </c>
      <c r="L122" s="128"/>
      <c r="M122" s="129"/>
      <c r="N122" s="121">
        <f t="shared" si="9"/>
        <v>-7</v>
      </c>
      <c r="O122" s="131"/>
      <c r="P122" s="123">
        <f t="shared" si="11"/>
        <v>-4.8999999999999995</v>
      </c>
      <c r="Q122" s="123">
        <f t="shared" si="12"/>
        <v>-2.1000000000000005</v>
      </c>
      <c r="R122" s="48">
        <f t="shared" si="8"/>
        <v>36.84210526315789</v>
      </c>
      <c r="S122" s="76"/>
      <c r="T122">
        <v>19</v>
      </c>
      <c r="U122" s="48">
        <v>7</v>
      </c>
      <c r="V122" s="48">
        <f t="shared" si="13"/>
        <v>36.84210526315789</v>
      </c>
      <c r="W122" s="75">
        <v>0.8</v>
      </c>
    </row>
    <row r="123" spans="1:23" hidden="1">
      <c r="A123" s="124" t="s">
        <v>128</v>
      </c>
      <c r="B123" s="124"/>
      <c r="C123" s="124">
        <v>1</v>
      </c>
      <c r="D123" s="131"/>
      <c r="E123" s="132"/>
      <c r="F123" s="132"/>
      <c r="G123" s="132"/>
      <c r="H123" s="127"/>
      <c r="I123" s="124"/>
      <c r="J123" s="124"/>
      <c r="K123" s="128">
        <v>0</v>
      </c>
      <c r="L123" s="128"/>
      <c r="M123" s="129"/>
      <c r="N123" s="121">
        <f t="shared" si="9"/>
        <v>0</v>
      </c>
      <c r="O123" s="131"/>
      <c r="P123" s="123">
        <f t="shared" si="11"/>
        <v>0</v>
      </c>
      <c r="Q123" s="123">
        <f t="shared" si="12"/>
        <v>0</v>
      </c>
      <c r="R123" s="48">
        <f t="shared" si="8"/>
        <v>0</v>
      </c>
      <c r="S123" s="76"/>
      <c r="V123" s="48">
        <v>0</v>
      </c>
      <c r="W123" s="75">
        <v>0.8</v>
      </c>
    </row>
    <row r="124" spans="1:23" hidden="1">
      <c r="A124" s="124" t="s">
        <v>129</v>
      </c>
      <c r="B124" s="124"/>
      <c r="C124" s="124">
        <v>1</v>
      </c>
      <c r="D124" s="131"/>
      <c r="E124" s="132"/>
      <c r="F124" s="132"/>
      <c r="G124" s="132"/>
      <c r="H124" s="127"/>
      <c r="I124" s="124"/>
      <c r="J124" s="124"/>
      <c r="K124" s="128">
        <v>0</v>
      </c>
      <c r="L124" s="128"/>
      <c r="M124" s="129"/>
      <c r="N124" s="121">
        <f t="shared" si="9"/>
        <v>0</v>
      </c>
      <c r="O124" s="131"/>
      <c r="P124" s="123">
        <f t="shared" si="11"/>
        <v>0</v>
      </c>
      <c r="Q124" s="123">
        <f t="shared" si="12"/>
        <v>0</v>
      </c>
      <c r="R124" s="48">
        <f t="shared" si="8"/>
        <v>0</v>
      </c>
      <c r="S124" s="76"/>
      <c r="T124">
        <v>1</v>
      </c>
      <c r="V124" s="48">
        <f t="shared" ref="V124:V134" si="14">U124/T124*100</f>
        <v>0</v>
      </c>
      <c r="W124" s="75">
        <v>0.8</v>
      </c>
    </row>
    <row r="125" spans="1:23" hidden="1">
      <c r="A125" s="124" t="s">
        <v>130</v>
      </c>
      <c r="B125" s="124"/>
      <c r="C125" s="124">
        <v>3</v>
      </c>
      <c r="D125" s="131"/>
      <c r="E125" s="132"/>
      <c r="F125" s="132"/>
      <c r="G125" s="132"/>
      <c r="H125" s="127"/>
      <c r="I125" s="124"/>
      <c r="J125" s="124"/>
      <c r="K125" s="128">
        <v>0</v>
      </c>
      <c r="L125" s="128"/>
      <c r="M125" s="129"/>
      <c r="N125" s="121">
        <f t="shared" si="9"/>
        <v>0</v>
      </c>
      <c r="O125" s="131"/>
      <c r="P125" s="123">
        <f t="shared" si="11"/>
        <v>0</v>
      </c>
      <c r="Q125" s="123">
        <f t="shared" si="12"/>
        <v>0</v>
      </c>
      <c r="R125" s="48">
        <f t="shared" si="8"/>
        <v>0</v>
      </c>
      <c r="S125" s="76"/>
      <c r="T125">
        <v>2</v>
      </c>
      <c r="V125" s="48">
        <f t="shared" si="14"/>
        <v>0</v>
      </c>
      <c r="W125" s="75">
        <v>0.8</v>
      </c>
    </row>
    <row r="126" spans="1:23">
      <c r="A126" s="116" t="s">
        <v>134</v>
      </c>
      <c r="B126" s="116">
        <v>19</v>
      </c>
      <c r="C126" s="116">
        <v>24</v>
      </c>
      <c r="D126" s="117" t="s">
        <v>247</v>
      </c>
      <c r="E126" s="117"/>
      <c r="F126" s="117"/>
      <c r="G126" s="117"/>
      <c r="H126" s="118">
        <v>9</v>
      </c>
      <c r="I126" s="119"/>
      <c r="J126" s="119"/>
      <c r="K126" s="120">
        <v>37.5</v>
      </c>
      <c r="L126" s="120">
        <f>K126+3.8</f>
        <v>41.3</v>
      </c>
      <c r="M126" s="121">
        <f>27*0.41</f>
        <v>11.069999999999999</v>
      </c>
      <c r="N126" s="121">
        <f t="shared" si="9"/>
        <v>2.0699999999999985</v>
      </c>
      <c r="O126" s="122" t="s">
        <v>266</v>
      </c>
      <c r="P126" s="123">
        <f t="shared" si="11"/>
        <v>1.448999999999999</v>
      </c>
      <c r="Q126" s="123">
        <f t="shared" si="12"/>
        <v>0.62099999999999955</v>
      </c>
      <c r="R126" s="79">
        <f t="shared" si="8"/>
        <v>37.5</v>
      </c>
      <c r="S126" s="80">
        <f>R126+R126*0.1</f>
        <v>41.25</v>
      </c>
      <c r="T126" s="77">
        <v>21</v>
      </c>
      <c r="U126" s="79">
        <v>8</v>
      </c>
      <c r="V126" s="79">
        <f t="shared" si="14"/>
        <v>38.095238095238095</v>
      </c>
      <c r="W126" s="81">
        <v>0.8</v>
      </c>
    </row>
    <row r="127" spans="1:23" s="89" customFormat="1" hidden="1">
      <c r="A127" s="136" t="s">
        <v>132</v>
      </c>
      <c r="B127" s="136"/>
      <c r="C127" s="136">
        <v>7</v>
      </c>
      <c r="D127" s="137"/>
      <c r="E127" s="138"/>
      <c r="F127" s="138"/>
      <c r="G127" s="138"/>
      <c r="H127" s="139">
        <v>1</v>
      </c>
      <c r="I127" s="136"/>
      <c r="J127" s="136"/>
      <c r="K127" s="140">
        <v>14.285714285714285</v>
      </c>
      <c r="L127" s="140"/>
      <c r="M127" s="141"/>
      <c r="N127" s="121">
        <f t="shared" si="9"/>
        <v>-1</v>
      </c>
      <c r="O127" s="137"/>
      <c r="P127" s="123">
        <f t="shared" si="11"/>
        <v>-0.7</v>
      </c>
      <c r="Q127" s="123">
        <f t="shared" si="12"/>
        <v>-0.30000000000000004</v>
      </c>
      <c r="R127" s="91">
        <f t="shared" si="8"/>
        <v>14.285714285714285</v>
      </c>
      <c r="S127" s="87"/>
      <c r="T127" s="89">
        <v>7</v>
      </c>
      <c r="U127" s="91">
        <v>1</v>
      </c>
      <c r="V127" s="91">
        <f t="shared" si="14"/>
        <v>14.285714285714285</v>
      </c>
      <c r="W127" s="88">
        <v>0.8</v>
      </c>
    </row>
    <row r="128" spans="1:23" s="89" customFormat="1" hidden="1">
      <c r="A128" s="136" t="s">
        <v>133</v>
      </c>
      <c r="B128" s="136"/>
      <c r="C128" s="136">
        <v>2</v>
      </c>
      <c r="D128" s="137"/>
      <c r="E128" s="138"/>
      <c r="F128" s="138"/>
      <c r="G128" s="138"/>
      <c r="H128" s="139"/>
      <c r="I128" s="136"/>
      <c r="J128" s="136"/>
      <c r="K128" s="140">
        <v>0</v>
      </c>
      <c r="L128" s="140"/>
      <c r="M128" s="141"/>
      <c r="N128" s="121">
        <f t="shared" si="9"/>
        <v>0</v>
      </c>
      <c r="O128" s="137"/>
      <c r="P128" s="123">
        <f t="shared" si="11"/>
        <v>0</v>
      </c>
      <c r="Q128" s="123">
        <f t="shared" si="12"/>
        <v>0</v>
      </c>
      <c r="R128" s="91">
        <f t="shared" si="8"/>
        <v>0</v>
      </c>
      <c r="S128" s="87"/>
      <c r="T128" s="89">
        <v>2</v>
      </c>
      <c r="U128" s="91"/>
      <c r="V128" s="91">
        <f t="shared" si="14"/>
        <v>0</v>
      </c>
      <c r="W128" s="88">
        <v>0.8</v>
      </c>
    </row>
    <row r="129" spans="1:23" s="89" customFormat="1" hidden="1">
      <c r="A129" s="136" t="s">
        <v>134</v>
      </c>
      <c r="B129" s="136"/>
      <c r="C129" s="136">
        <v>4</v>
      </c>
      <c r="D129" s="137"/>
      <c r="E129" s="138"/>
      <c r="F129" s="138"/>
      <c r="G129" s="138"/>
      <c r="H129" s="139">
        <v>3</v>
      </c>
      <c r="I129" s="136"/>
      <c r="J129" s="136"/>
      <c r="K129" s="140">
        <v>75</v>
      </c>
      <c r="L129" s="140"/>
      <c r="M129" s="141"/>
      <c r="N129" s="121">
        <f t="shared" si="9"/>
        <v>-3</v>
      </c>
      <c r="O129" s="137"/>
      <c r="P129" s="123">
        <f t="shared" si="11"/>
        <v>-2.0999999999999996</v>
      </c>
      <c r="Q129" s="123">
        <f t="shared" si="12"/>
        <v>-0.90000000000000036</v>
      </c>
      <c r="R129" s="91">
        <f t="shared" si="8"/>
        <v>75</v>
      </c>
      <c r="S129" s="87"/>
      <c r="T129" s="89">
        <v>2</v>
      </c>
      <c r="U129" s="91">
        <v>2</v>
      </c>
      <c r="V129" s="91">
        <f t="shared" si="14"/>
        <v>100</v>
      </c>
      <c r="W129" s="88">
        <v>0.8</v>
      </c>
    </row>
    <row r="130" spans="1:23" s="89" customFormat="1" hidden="1">
      <c r="A130" s="136" t="s">
        <v>135</v>
      </c>
      <c r="B130" s="136"/>
      <c r="C130" s="136">
        <v>5</v>
      </c>
      <c r="D130" s="137"/>
      <c r="E130" s="138"/>
      <c r="F130" s="138"/>
      <c r="G130" s="138"/>
      <c r="H130" s="139">
        <v>3</v>
      </c>
      <c r="I130" s="136"/>
      <c r="J130" s="136"/>
      <c r="K130" s="140">
        <v>60</v>
      </c>
      <c r="L130" s="140"/>
      <c r="M130" s="141"/>
      <c r="N130" s="121">
        <f t="shared" si="9"/>
        <v>-3</v>
      </c>
      <c r="O130" s="137"/>
      <c r="P130" s="123">
        <f t="shared" si="11"/>
        <v>-2.0999999999999996</v>
      </c>
      <c r="Q130" s="123">
        <f t="shared" si="12"/>
        <v>-0.90000000000000036</v>
      </c>
      <c r="R130" s="91">
        <f t="shared" si="8"/>
        <v>60</v>
      </c>
      <c r="S130" s="87"/>
      <c r="T130" s="89">
        <v>4</v>
      </c>
      <c r="U130" s="91">
        <v>3</v>
      </c>
      <c r="V130" s="91">
        <f t="shared" si="14"/>
        <v>75</v>
      </c>
      <c r="W130" s="88">
        <v>0.8</v>
      </c>
    </row>
    <row r="131" spans="1:23" s="89" customFormat="1" hidden="1">
      <c r="A131" s="136" t="s">
        <v>136</v>
      </c>
      <c r="B131" s="136"/>
      <c r="C131" s="136">
        <v>2</v>
      </c>
      <c r="D131" s="137"/>
      <c r="E131" s="138"/>
      <c r="F131" s="138"/>
      <c r="G131" s="138"/>
      <c r="H131" s="139">
        <v>2</v>
      </c>
      <c r="I131" s="136"/>
      <c r="J131" s="136"/>
      <c r="K131" s="140">
        <v>100</v>
      </c>
      <c r="L131" s="140"/>
      <c r="M131" s="141"/>
      <c r="N131" s="121">
        <f t="shared" si="9"/>
        <v>-2</v>
      </c>
      <c r="O131" s="137"/>
      <c r="P131" s="123">
        <f t="shared" si="11"/>
        <v>-1.4</v>
      </c>
      <c r="Q131" s="123">
        <f t="shared" si="12"/>
        <v>-0.60000000000000009</v>
      </c>
      <c r="R131" s="91">
        <f t="shared" ref="R131:R194" si="15">H131/C131*100</f>
        <v>100</v>
      </c>
      <c r="S131" s="87"/>
      <c r="T131" s="89">
        <v>2</v>
      </c>
      <c r="U131" s="91">
        <v>2</v>
      </c>
      <c r="V131" s="91">
        <f t="shared" si="14"/>
        <v>100</v>
      </c>
      <c r="W131" s="88">
        <v>0.8</v>
      </c>
    </row>
    <row r="132" spans="1:23" s="89" customFormat="1" hidden="1">
      <c r="A132" s="136" t="s">
        <v>137</v>
      </c>
      <c r="B132" s="136"/>
      <c r="C132" s="136">
        <v>4</v>
      </c>
      <c r="D132" s="137"/>
      <c r="E132" s="138"/>
      <c r="F132" s="138"/>
      <c r="G132" s="138"/>
      <c r="H132" s="139"/>
      <c r="I132" s="136"/>
      <c r="J132" s="136"/>
      <c r="K132" s="140">
        <v>0</v>
      </c>
      <c r="L132" s="140"/>
      <c r="M132" s="141"/>
      <c r="N132" s="121">
        <f t="shared" ref="N132:N195" si="16">M132-H132</f>
        <v>0</v>
      </c>
      <c r="O132" s="137"/>
      <c r="P132" s="123">
        <f t="shared" si="11"/>
        <v>0</v>
      </c>
      <c r="Q132" s="123">
        <f t="shared" si="12"/>
        <v>0</v>
      </c>
      <c r="R132" s="91">
        <f t="shared" si="15"/>
        <v>0</v>
      </c>
      <c r="S132" s="87"/>
      <c r="T132" s="89">
        <v>4</v>
      </c>
      <c r="U132" s="91"/>
      <c r="V132" s="91">
        <f t="shared" si="14"/>
        <v>0</v>
      </c>
      <c r="W132" s="88">
        <v>0.8</v>
      </c>
    </row>
    <row r="133" spans="1:23">
      <c r="A133" s="116" t="s">
        <v>148</v>
      </c>
      <c r="B133" s="116">
        <v>31</v>
      </c>
      <c r="C133" s="116">
        <v>35</v>
      </c>
      <c r="D133" s="117" t="s">
        <v>248</v>
      </c>
      <c r="E133" s="117"/>
      <c r="F133" s="117"/>
      <c r="G133" s="117"/>
      <c r="H133" s="118">
        <v>14</v>
      </c>
      <c r="I133" s="116"/>
      <c r="J133" s="116"/>
      <c r="K133" s="120">
        <v>40</v>
      </c>
      <c r="L133" s="120">
        <f>K133+5</f>
        <v>45</v>
      </c>
      <c r="M133" s="121">
        <f>39*0.45</f>
        <v>17.55</v>
      </c>
      <c r="N133" s="121">
        <f t="shared" si="16"/>
        <v>3.5500000000000007</v>
      </c>
      <c r="O133" s="122" t="s">
        <v>248</v>
      </c>
      <c r="P133" s="123">
        <f t="shared" si="11"/>
        <v>2.4850000000000003</v>
      </c>
      <c r="Q133" s="123">
        <f t="shared" si="12"/>
        <v>1.0650000000000004</v>
      </c>
      <c r="R133" s="79">
        <f t="shared" si="15"/>
        <v>40</v>
      </c>
      <c r="S133" s="80">
        <f>R133+R133*0.1</f>
        <v>44</v>
      </c>
      <c r="T133" s="77">
        <v>29</v>
      </c>
      <c r="U133" s="79">
        <v>14</v>
      </c>
      <c r="V133" s="79">
        <f t="shared" si="14"/>
        <v>48.275862068965516</v>
      </c>
      <c r="W133" s="81">
        <v>0.8</v>
      </c>
    </row>
    <row r="134" spans="1:23" hidden="1">
      <c r="A134" s="124" t="s">
        <v>139</v>
      </c>
      <c r="B134" s="124"/>
      <c r="C134" s="124">
        <v>2</v>
      </c>
      <c r="D134" s="131"/>
      <c r="E134" s="132"/>
      <c r="F134" s="132"/>
      <c r="G134" s="132"/>
      <c r="H134" s="127">
        <v>2</v>
      </c>
      <c r="I134" s="124"/>
      <c r="J134" s="124"/>
      <c r="K134" s="128">
        <v>100</v>
      </c>
      <c r="L134" s="128"/>
      <c r="M134" s="129"/>
      <c r="N134" s="121">
        <f t="shared" si="16"/>
        <v>-2</v>
      </c>
      <c r="O134" s="131"/>
      <c r="P134" s="123">
        <f t="shared" si="11"/>
        <v>-1.4</v>
      </c>
      <c r="Q134" s="123">
        <f t="shared" si="12"/>
        <v>-0.60000000000000009</v>
      </c>
      <c r="R134" s="48">
        <f t="shared" si="15"/>
        <v>100</v>
      </c>
      <c r="S134" s="76"/>
      <c r="T134">
        <v>2</v>
      </c>
      <c r="U134" s="48">
        <v>2</v>
      </c>
      <c r="V134" s="48">
        <f t="shared" si="14"/>
        <v>100</v>
      </c>
      <c r="W134" s="75">
        <v>0.8</v>
      </c>
    </row>
    <row r="135" spans="1:23" hidden="1">
      <c r="A135" s="124" t="s">
        <v>140</v>
      </c>
      <c r="B135" s="124"/>
      <c r="C135" s="124">
        <v>2</v>
      </c>
      <c r="D135" s="131"/>
      <c r="E135" s="132"/>
      <c r="F135" s="132"/>
      <c r="G135" s="132"/>
      <c r="H135" s="127"/>
      <c r="I135" s="124"/>
      <c r="J135" s="124"/>
      <c r="K135" s="128">
        <v>0</v>
      </c>
      <c r="L135" s="128"/>
      <c r="M135" s="129"/>
      <c r="N135" s="121">
        <f t="shared" si="16"/>
        <v>0</v>
      </c>
      <c r="O135" s="131"/>
      <c r="P135" s="123">
        <f t="shared" si="11"/>
        <v>0</v>
      </c>
      <c r="Q135" s="123">
        <f t="shared" si="12"/>
        <v>0</v>
      </c>
      <c r="R135" s="48">
        <f t="shared" si="15"/>
        <v>0</v>
      </c>
      <c r="S135" s="76"/>
      <c r="V135" s="48">
        <v>0</v>
      </c>
      <c r="W135" s="75">
        <v>0.8</v>
      </c>
    </row>
    <row r="136" spans="1:23" hidden="1">
      <c r="A136" s="124" t="s">
        <v>141</v>
      </c>
      <c r="B136" s="124"/>
      <c r="C136" s="124">
        <v>1</v>
      </c>
      <c r="D136" s="131"/>
      <c r="E136" s="132"/>
      <c r="F136" s="132"/>
      <c r="G136" s="132"/>
      <c r="H136" s="127"/>
      <c r="I136" s="124"/>
      <c r="J136" s="124"/>
      <c r="K136" s="128">
        <v>0</v>
      </c>
      <c r="L136" s="128"/>
      <c r="M136" s="129"/>
      <c r="N136" s="121">
        <f t="shared" si="16"/>
        <v>0</v>
      </c>
      <c r="O136" s="131"/>
      <c r="P136" s="123">
        <f t="shared" si="11"/>
        <v>0</v>
      </c>
      <c r="Q136" s="123">
        <f t="shared" si="12"/>
        <v>0</v>
      </c>
      <c r="R136" s="48">
        <f t="shared" si="15"/>
        <v>0</v>
      </c>
      <c r="S136" s="76"/>
      <c r="V136" s="48">
        <v>0</v>
      </c>
      <c r="W136" s="75">
        <v>0.8</v>
      </c>
    </row>
    <row r="137" spans="1:23" hidden="1">
      <c r="A137" s="124" t="s">
        <v>142</v>
      </c>
      <c r="B137" s="124"/>
      <c r="C137" s="124">
        <v>4</v>
      </c>
      <c r="D137" s="131"/>
      <c r="E137" s="132"/>
      <c r="F137" s="132"/>
      <c r="G137" s="132"/>
      <c r="H137" s="127">
        <v>4</v>
      </c>
      <c r="I137" s="124"/>
      <c r="J137" s="124"/>
      <c r="K137" s="128">
        <v>100</v>
      </c>
      <c r="L137" s="128"/>
      <c r="M137" s="129"/>
      <c r="N137" s="121">
        <f t="shared" si="16"/>
        <v>-4</v>
      </c>
      <c r="O137" s="131"/>
      <c r="P137" s="123">
        <f t="shared" si="11"/>
        <v>-2.8</v>
      </c>
      <c r="Q137" s="123">
        <f t="shared" si="12"/>
        <v>-1.2000000000000002</v>
      </c>
      <c r="R137" s="48">
        <f t="shared" si="15"/>
        <v>100</v>
      </c>
      <c r="S137" s="76"/>
      <c r="T137">
        <v>4</v>
      </c>
      <c r="U137" s="48">
        <v>4</v>
      </c>
      <c r="V137" s="48">
        <f t="shared" ref="V137:V144" si="17">U137/T137*100</f>
        <v>100</v>
      </c>
      <c r="W137" s="75">
        <v>0.8</v>
      </c>
    </row>
    <row r="138" spans="1:23" hidden="1">
      <c r="A138" s="124" t="s">
        <v>143</v>
      </c>
      <c r="B138" s="124"/>
      <c r="C138" s="124">
        <v>1</v>
      </c>
      <c r="D138" s="131"/>
      <c r="E138" s="132"/>
      <c r="F138" s="132"/>
      <c r="G138" s="132"/>
      <c r="H138" s="127"/>
      <c r="I138" s="124"/>
      <c r="J138" s="124"/>
      <c r="K138" s="128">
        <v>0</v>
      </c>
      <c r="L138" s="128"/>
      <c r="M138" s="129"/>
      <c r="N138" s="121">
        <f t="shared" si="16"/>
        <v>0</v>
      </c>
      <c r="O138" s="131"/>
      <c r="P138" s="123">
        <f t="shared" si="11"/>
        <v>0</v>
      </c>
      <c r="Q138" s="123">
        <f t="shared" si="12"/>
        <v>0</v>
      </c>
      <c r="R138" s="48">
        <f t="shared" si="15"/>
        <v>0</v>
      </c>
      <c r="S138" s="76"/>
      <c r="T138">
        <v>1</v>
      </c>
      <c r="V138" s="48">
        <f t="shared" si="17"/>
        <v>0</v>
      </c>
      <c r="W138" s="75">
        <v>0.8</v>
      </c>
    </row>
    <row r="139" spans="1:23" hidden="1">
      <c r="A139" s="124" t="s">
        <v>144</v>
      </c>
      <c r="B139" s="124"/>
      <c r="C139" s="124">
        <v>1</v>
      </c>
      <c r="D139" s="131"/>
      <c r="E139" s="132"/>
      <c r="F139" s="132"/>
      <c r="G139" s="132"/>
      <c r="H139" s="127"/>
      <c r="I139" s="124"/>
      <c r="J139" s="124"/>
      <c r="K139" s="128">
        <v>0</v>
      </c>
      <c r="L139" s="128"/>
      <c r="M139" s="129"/>
      <c r="N139" s="121">
        <f t="shared" si="16"/>
        <v>0</v>
      </c>
      <c r="O139" s="131"/>
      <c r="P139" s="123">
        <f t="shared" si="11"/>
        <v>0</v>
      </c>
      <c r="Q139" s="123">
        <f t="shared" si="12"/>
        <v>0</v>
      </c>
      <c r="R139" s="48">
        <f t="shared" si="15"/>
        <v>0</v>
      </c>
      <c r="S139" s="76"/>
      <c r="T139">
        <v>1</v>
      </c>
      <c r="V139" s="48">
        <f t="shared" si="17"/>
        <v>0</v>
      </c>
      <c r="W139" s="75">
        <v>0.8</v>
      </c>
    </row>
    <row r="140" spans="1:23" hidden="1">
      <c r="A140" s="124" t="s">
        <v>145</v>
      </c>
      <c r="B140" s="124"/>
      <c r="C140" s="124">
        <v>3</v>
      </c>
      <c r="D140" s="131"/>
      <c r="E140" s="132"/>
      <c r="F140" s="132"/>
      <c r="G140" s="132"/>
      <c r="H140" s="127"/>
      <c r="I140" s="124"/>
      <c r="J140" s="124"/>
      <c r="K140" s="128">
        <v>0</v>
      </c>
      <c r="L140" s="128"/>
      <c r="M140" s="129"/>
      <c r="N140" s="121">
        <f t="shared" si="16"/>
        <v>0</v>
      </c>
      <c r="O140" s="131"/>
      <c r="P140" s="123">
        <f t="shared" si="11"/>
        <v>0</v>
      </c>
      <c r="Q140" s="123">
        <f t="shared" si="12"/>
        <v>0</v>
      </c>
      <c r="R140" s="48">
        <f t="shared" si="15"/>
        <v>0</v>
      </c>
      <c r="S140" s="76"/>
      <c r="T140">
        <v>3</v>
      </c>
      <c r="V140" s="48">
        <f t="shared" si="17"/>
        <v>0</v>
      </c>
      <c r="W140" s="75">
        <v>0.8</v>
      </c>
    </row>
    <row r="141" spans="1:23" hidden="1">
      <c r="A141" s="124" t="s">
        <v>146</v>
      </c>
      <c r="B141" s="124"/>
      <c r="C141" s="124">
        <v>6</v>
      </c>
      <c r="D141" s="131"/>
      <c r="E141" s="132"/>
      <c r="F141" s="132"/>
      <c r="G141" s="132"/>
      <c r="H141" s="127">
        <v>6</v>
      </c>
      <c r="I141" s="124"/>
      <c r="J141" s="124"/>
      <c r="K141" s="128">
        <v>100</v>
      </c>
      <c r="L141" s="128"/>
      <c r="M141" s="129"/>
      <c r="N141" s="121">
        <f t="shared" si="16"/>
        <v>-6</v>
      </c>
      <c r="O141" s="131"/>
      <c r="P141" s="123">
        <f t="shared" si="11"/>
        <v>-4.1999999999999993</v>
      </c>
      <c r="Q141" s="123">
        <f t="shared" si="12"/>
        <v>-1.8000000000000007</v>
      </c>
      <c r="R141" s="48">
        <f t="shared" si="15"/>
        <v>100</v>
      </c>
      <c r="S141" s="76"/>
      <c r="T141">
        <v>6</v>
      </c>
      <c r="U141" s="48">
        <v>6</v>
      </c>
      <c r="V141" s="48">
        <f t="shared" si="17"/>
        <v>100</v>
      </c>
      <c r="W141" s="75">
        <v>0.8</v>
      </c>
    </row>
    <row r="142" spans="1:23" hidden="1">
      <c r="A142" s="124" t="s">
        <v>147</v>
      </c>
      <c r="B142" s="124"/>
      <c r="C142" s="124">
        <v>2</v>
      </c>
      <c r="D142" s="131"/>
      <c r="E142" s="132"/>
      <c r="F142" s="132"/>
      <c r="G142" s="132"/>
      <c r="H142" s="127">
        <v>1</v>
      </c>
      <c r="I142" s="124"/>
      <c r="J142" s="124"/>
      <c r="K142" s="128">
        <v>50</v>
      </c>
      <c r="L142" s="128"/>
      <c r="M142" s="129"/>
      <c r="N142" s="121">
        <f t="shared" si="16"/>
        <v>-1</v>
      </c>
      <c r="O142" s="131"/>
      <c r="P142" s="123">
        <f t="shared" si="11"/>
        <v>-0.7</v>
      </c>
      <c r="Q142" s="123">
        <f t="shared" si="12"/>
        <v>-0.30000000000000004</v>
      </c>
      <c r="R142" s="48">
        <f t="shared" si="15"/>
        <v>50</v>
      </c>
      <c r="S142" s="76"/>
      <c r="T142">
        <v>2</v>
      </c>
      <c r="U142" s="48">
        <v>1</v>
      </c>
      <c r="V142" s="48">
        <f t="shared" si="17"/>
        <v>50</v>
      </c>
      <c r="W142" s="75">
        <v>0.8</v>
      </c>
    </row>
    <row r="143" spans="1:23" hidden="1">
      <c r="A143" s="142" t="s">
        <v>148</v>
      </c>
      <c r="B143" s="142"/>
      <c r="C143" s="142">
        <v>6</v>
      </c>
      <c r="D143" s="143"/>
      <c r="E143" s="144"/>
      <c r="F143" s="144"/>
      <c r="G143" s="144"/>
      <c r="H143" s="145"/>
      <c r="I143" s="142"/>
      <c r="J143" s="142"/>
      <c r="K143" s="146">
        <v>0</v>
      </c>
      <c r="L143" s="146"/>
      <c r="M143" s="147"/>
      <c r="N143" s="121">
        <f t="shared" si="16"/>
        <v>0</v>
      </c>
      <c r="O143" s="143"/>
      <c r="P143" s="123">
        <f t="shared" si="11"/>
        <v>0</v>
      </c>
      <c r="Q143" s="123">
        <f t="shared" si="12"/>
        <v>0</v>
      </c>
      <c r="R143" s="69">
        <f t="shared" si="15"/>
        <v>0</v>
      </c>
      <c r="S143" s="94"/>
      <c r="T143" s="60">
        <v>6</v>
      </c>
      <c r="U143" s="69"/>
      <c r="V143" s="69">
        <f t="shared" si="17"/>
        <v>0</v>
      </c>
      <c r="W143" s="95">
        <v>0.8</v>
      </c>
    </row>
    <row r="144" spans="1:23" hidden="1">
      <c r="A144" s="124" t="s">
        <v>149</v>
      </c>
      <c r="B144" s="124"/>
      <c r="C144" s="124">
        <v>2</v>
      </c>
      <c r="D144" s="131"/>
      <c r="E144" s="132"/>
      <c r="F144" s="132"/>
      <c r="G144" s="132"/>
      <c r="H144" s="127"/>
      <c r="I144" s="124"/>
      <c r="J144" s="124"/>
      <c r="K144" s="128">
        <v>0</v>
      </c>
      <c r="L144" s="128"/>
      <c r="M144" s="129"/>
      <c r="N144" s="121">
        <f t="shared" si="16"/>
        <v>0</v>
      </c>
      <c r="O144" s="131"/>
      <c r="P144" s="123">
        <f t="shared" si="11"/>
        <v>0</v>
      </c>
      <c r="Q144" s="123">
        <f t="shared" si="12"/>
        <v>0</v>
      </c>
      <c r="R144" s="48">
        <f t="shared" si="15"/>
        <v>0</v>
      </c>
      <c r="S144" s="76"/>
      <c r="T144">
        <v>2</v>
      </c>
      <c r="V144" s="48">
        <f t="shared" si="17"/>
        <v>0</v>
      </c>
      <c r="W144" s="75">
        <v>0.8</v>
      </c>
    </row>
    <row r="145" spans="1:23" hidden="1">
      <c r="A145" s="124" t="s">
        <v>150</v>
      </c>
      <c r="B145" s="124"/>
      <c r="C145" s="124">
        <v>1</v>
      </c>
      <c r="D145" s="131"/>
      <c r="E145" s="132"/>
      <c r="F145" s="132"/>
      <c r="G145" s="132"/>
      <c r="H145" s="127"/>
      <c r="I145" s="124"/>
      <c r="J145" s="124"/>
      <c r="K145" s="128">
        <v>0</v>
      </c>
      <c r="L145" s="128"/>
      <c r="M145" s="129"/>
      <c r="N145" s="121">
        <f t="shared" si="16"/>
        <v>0</v>
      </c>
      <c r="O145" s="131"/>
      <c r="P145" s="123">
        <f t="shared" si="11"/>
        <v>0</v>
      </c>
      <c r="Q145" s="123">
        <f t="shared" si="12"/>
        <v>0</v>
      </c>
      <c r="R145" s="48">
        <f t="shared" si="15"/>
        <v>0</v>
      </c>
      <c r="S145" s="76"/>
      <c r="V145" s="48">
        <v>0</v>
      </c>
      <c r="W145" s="75">
        <v>0.8</v>
      </c>
    </row>
    <row r="146" spans="1:23" hidden="1">
      <c r="A146" s="124" t="s">
        <v>151</v>
      </c>
      <c r="B146" s="124"/>
      <c r="C146" s="124">
        <v>1</v>
      </c>
      <c r="D146" s="131"/>
      <c r="E146" s="132"/>
      <c r="F146" s="132"/>
      <c r="G146" s="132"/>
      <c r="H146" s="127"/>
      <c r="I146" s="124"/>
      <c r="J146" s="124"/>
      <c r="K146" s="128">
        <v>0</v>
      </c>
      <c r="L146" s="128"/>
      <c r="M146" s="129"/>
      <c r="N146" s="121">
        <f t="shared" si="16"/>
        <v>0</v>
      </c>
      <c r="O146" s="131"/>
      <c r="P146" s="123">
        <f t="shared" si="11"/>
        <v>0</v>
      </c>
      <c r="Q146" s="123">
        <f t="shared" si="12"/>
        <v>0</v>
      </c>
      <c r="R146" s="48">
        <f t="shared" si="15"/>
        <v>0</v>
      </c>
      <c r="S146" s="76"/>
      <c r="T146">
        <v>1</v>
      </c>
      <c r="V146" s="48">
        <f>U146/T146*100</f>
        <v>0</v>
      </c>
      <c r="W146" s="75">
        <v>0.8</v>
      </c>
    </row>
    <row r="147" spans="1:23" hidden="1">
      <c r="A147" s="124" t="s">
        <v>152</v>
      </c>
      <c r="B147" s="124"/>
      <c r="C147" s="124">
        <v>2</v>
      </c>
      <c r="D147" s="131"/>
      <c r="E147" s="132"/>
      <c r="F147" s="132"/>
      <c r="G147" s="132"/>
      <c r="H147" s="127"/>
      <c r="I147" s="124"/>
      <c r="J147" s="124"/>
      <c r="K147" s="128">
        <v>0</v>
      </c>
      <c r="L147" s="128"/>
      <c r="M147" s="129"/>
      <c r="N147" s="121">
        <f t="shared" si="16"/>
        <v>0</v>
      </c>
      <c r="O147" s="131"/>
      <c r="P147" s="123">
        <f t="shared" si="11"/>
        <v>0</v>
      </c>
      <c r="Q147" s="123">
        <f t="shared" si="12"/>
        <v>0</v>
      </c>
      <c r="R147" s="48">
        <f t="shared" si="15"/>
        <v>0</v>
      </c>
      <c r="S147" s="76"/>
      <c r="V147" s="48">
        <v>0</v>
      </c>
      <c r="W147" s="75">
        <v>0.8</v>
      </c>
    </row>
    <row r="148" spans="1:23" hidden="1">
      <c r="A148" s="124" t="s">
        <v>153</v>
      </c>
      <c r="B148" s="124"/>
      <c r="C148" s="124">
        <v>1</v>
      </c>
      <c r="D148" s="131"/>
      <c r="E148" s="132"/>
      <c r="F148" s="132"/>
      <c r="G148" s="132"/>
      <c r="H148" s="127">
        <v>1</v>
      </c>
      <c r="I148" s="124"/>
      <c r="J148" s="124"/>
      <c r="K148" s="128">
        <v>100</v>
      </c>
      <c r="L148" s="128"/>
      <c r="M148" s="129"/>
      <c r="N148" s="121">
        <f t="shared" si="16"/>
        <v>-1</v>
      </c>
      <c r="O148" s="131"/>
      <c r="P148" s="123">
        <f t="shared" si="11"/>
        <v>-0.7</v>
      </c>
      <c r="Q148" s="123">
        <f t="shared" si="12"/>
        <v>-0.30000000000000004</v>
      </c>
      <c r="R148" s="48">
        <f t="shared" si="15"/>
        <v>100</v>
      </c>
      <c r="S148" s="76"/>
      <c r="T148">
        <v>1</v>
      </c>
      <c r="U148" s="48">
        <v>1</v>
      </c>
      <c r="V148" s="48">
        <f t="shared" ref="V148:V179" si="18">U148/T148*100</f>
        <v>100</v>
      </c>
      <c r="W148" s="75">
        <v>0.8</v>
      </c>
    </row>
    <row r="149" spans="1:23">
      <c r="A149" s="116" t="s">
        <v>159</v>
      </c>
      <c r="B149" s="116">
        <v>32</v>
      </c>
      <c r="C149" s="116">
        <v>51</v>
      </c>
      <c r="D149" s="122" t="s">
        <v>246</v>
      </c>
      <c r="E149" s="117"/>
      <c r="F149" s="117"/>
      <c r="G149" s="117"/>
      <c r="H149" s="118">
        <v>29</v>
      </c>
      <c r="I149" s="119"/>
      <c r="J149" s="119"/>
      <c r="K149" s="120">
        <v>56.862745098039213</v>
      </c>
      <c r="L149" s="120">
        <f>K149+5.7</f>
        <v>62.562745098039215</v>
      </c>
      <c r="M149" s="121">
        <f>57*0.63</f>
        <v>35.910000000000004</v>
      </c>
      <c r="N149" s="121">
        <f t="shared" si="16"/>
        <v>6.9100000000000037</v>
      </c>
      <c r="O149" s="122" t="s">
        <v>240</v>
      </c>
      <c r="P149" s="123">
        <f t="shared" si="11"/>
        <v>4.8370000000000024</v>
      </c>
      <c r="Q149" s="123">
        <f t="shared" si="12"/>
        <v>2.0730000000000013</v>
      </c>
      <c r="R149" s="79">
        <f t="shared" si="15"/>
        <v>56.862745098039213</v>
      </c>
      <c r="S149" s="80">
        <f>R149+R149*0.1</f>
        <v>62.549019607843135</v>
      </c>
      <c r="T149" s="77">
        <v>50</v>
      </c>
      <c r="U149" s="79">
        <v>29</v>
      </c>
      <c r="V149" s="79">
        <f t="shared" si="18"/>
        <v>57.999999999999993</v>
      </c>
      <c r="W149" s="81">
        <v>0.8</v>
      </c>
    </row>
    <row r="150" spans="1:23" hidden="1">
      <c r="A150" s="124" t="s">
        <v>155</v>
      </c>
      <c r="B150" s="124"/>
      <c r="C150" s="124">
        <v>2</v>
      </c>
      <c r="D150" s="131"/>
      <c r="E150" s="132"/>
      <c r="F150" s="132"/>
      <c r="G150" s="132"/>
      <c r="H150" s="127">
        <v>1</v>
      </c>
      <c r="I150" s="124"/>
      <c r="J150" s="124"/>
      <c r="K150" s="128">
        <v>50</v>
      </c>
      <c r="L150" s="128"/>
      <c r="M150" s="129"/>
      <c r="N150" s="121">
        <f t="shared" si="16"/>
        <v>-1</v>
      </c>
      <c r="O150" s="131"/>
      <c r="P150" s="123">
        <f t="shared" ref="P150:P213" si="19">N150*0.7</f>
        <v>-0.7</v>
      </c>
      <c r="Q150" s="123">
        <f t="shared" ref="Q150:Q213" si="20">N150-P150</f>
        <v>-0.30000000000000004</v>
      </c>
      <c r="R150" s="48">
        <f t="shared" si="15"/>
        <v>50</v>
      </c>
      <c r="S150" s="76"/>
      <c r="T150">
        <v>2</v>
      </c>
      <c r="U150" s="48">
        <v>1</v>
      </c>
      <c r="V150" s="48">
        <f t="shared" si="18"/>
        <v>50</v>
      </c>
      <c r="W150" s="75">
        <v>0.8</v>
      </c>
    </row>
    <row r="151" spans="1:23" hidden="1">
      <c r="A151" s="124" t="s">
        <v>156</v>
      </c>
      <c r="B151" s="124"/>
      <c r="C151" s="124">
        <v>1</v>
      </c>
      <c r="D151" s="131"/>
      <c r="E151" s="132"/>
      <c r="F151" s="132"/>
      <c r="G151" s="132"/>
      <c r="H151" s="127"/>
      <c r="I151" s="124"/>
      <c r="J151" s="124"/>
      <c r="K151" s="128">
        <v>0</v>
      </c>
      <c r="L151" s="128"/>
      <c r="M151" s="129"/>
      <c r="N151" s="121">
        <f t="shared" si="16"/>
        <v>0</v>
      </c>
      <c r="O151" s="131"/>
      <c r="P151" s="123">
        <f t="shared" si="19"/>
        <v>0</v>
      </c>
      <c r="Q151" s="123">
        <f t="shared" si="20"/>
        <v>0</v>
      </c>
      <c r="R151" s="48">
        <f t="shared" si="15"/>
        <v>0</v>
      </c>
      <c r="S151" s="76"/>
      <c r="T151">
        <v>1</v>
      </c>
      <c r="V151" s="48">
        <f t="shared" si="18"/>
        <v>0</v>
      </c>
      <c r="W151" s="75">
        <v>0.8</v>
      </c>
    </row>
    <row r="152" spans="1:23" hidden="1">
      <c r="A152" s="124" t="s">
        <v>157</v>
      </c>
      <c r="B152" s="124"/>
      <c r="C152" s="124">
        <v>3</v>
      </c>
      <c r="D152" s="131"/>
      <c r="E152" s="132"/>
      <c r="F152" s="132"/>
      <c r="G152" s="132"/>
      <c r="H152" s="127">
        <v>3</v>
      </c>
      <c r="I152" s="124"/>
      <c r="J152" s="124"/>
      <c r="K152" s="128">
        <v>100</v>
      </c>
      <c r="L152" s="128"/>
      <c r="M152" s="129"/>
      <c r="N152" s="121">
        <f t="shared" si="16"/>
        <v>-3</v>
      </c>
      <c r="O152" s="131"/>
      <c r="P152" s="123">
        <f t="shared" si="19"/>
        <v>-2.0999999999999996</v>
      </c>
      <c r="Q152" s="123">
        <f t="shared" si="20"/>
        <v>-0.90000000000000036</v>
      </c>
      <c r="R152" s="48">
        <f t="shared" si="15"/>
        <v>100</v>
      </c>
      <c r="S152" s="76"/>
      <c r="T152">
        <v>3</v>
      </c>
      <c r="U152" s="48">
        <v>3</v>
      </c>
      <c r="V152" s="48">
        <f t="shared" si="18"/>
        <v>100</v>
      </c>
      <c r="W152" s="75">
        <v>0.8</v>
      </c>
    </row>
    <row r="153" spans="1:23" hidden="1">
      <c r="A153" s="124" t="s">
        <v>158</v>
      </c>
      <c r="B153" s="124"/>
      <c r="C153" s="124">
        <v>3</v>
      </c>
      <c r="D153" s="131"/>
      <c r="E153" s="132"/>
      <c r="F153" s="132"/>
      <c r="G153" s="132"/>
      <c r="H153" s="127">
        <v>3</v>
      </c>
      <c r="I153" s="124"/>
      <c r="J153" s="124"/>
      <c r="K153" s="128">
        <v>100</v>
      </c>
      <c r="L153" s="128"/>
      <c r="M153" s="129"/>
      <c r="N153" s="121">
        <f t="shared" si="16"/>
        <v>-3</v>
      </c>
      <c r="O153" s="131"/>
      <c r="P153" s="123">
        <f t="shared" si="19"/>
        <v>-2.0999999999999996</v>
      </c>
      <c r="Q153" s="123">
        <f t="shared" si="20"/>
        <v>-0.90000000000000036</v>
      </c>
      <c r="R153" s="48">
        <f t="shared" si="15"/>
        <v>100</v>
      </c>
      <c r="S153" s="76"/>
      <c r="T153">
        <v>3</v>
      </c>
      <c r="U153" s="48">
        <v>3</v>
      </c>
      <c r="V153" s="48">
        <f t="shared" si="18"/>
        <v>100</v>
      </c>
      <c r="W153" s="75">
        <v>0.8</v>
      </c>
    </row>
    <row r="154" spans="1:23" hidden="1">
      <c r="A154" s="124" t="s">
        <v>159</v>
      </c>
      <c r="B154" s="124"/>
      <c r="C154" s="124">
        <v>13</v>
      </c>
      <c r="D154" s="131"/>
      <c r="E154" s="132"/>
      <c r="F154" s="132"/>
      <c r="G154" s="132"/>
      <c r="H154" s="127">
        <v>12</v>
      </c>
      <c r="I154" s="124"/>
      <c r="J154" s="124"/>
      <c r="K154" s="128">
        <v>92.307692307692307</v>
      </c>
      <c r="L154" s="128"/>
      <c r="M154" s="129"/>
      <c r="N154" s="121">
        <f t="shared" si="16"/>
        <v>-12</v>
      </c>
      <c r="O154" s="131"/>
      <c r="P154" s="123">
        <f t="shared" si="19"/>
        <v>-8.3999999999999986</v>
      </c>
      <c r="Q154" s="123">
        <f t="shared" si="20"/>
        <v>-3.6000000000000014</v>
      </c>
      <c r="R154" s="48">
        <f t="shared" si="15"/>
        <v>92.307692307692307</v>
      </c>
      <c r="S154" s="76"/>
      <c r="T154">
        <v>13</v>
      </c>
      <c r="U154" s="48">
        <v>12</v>
      </c>
      <c r="V154" s="48">
        <f t="shared" si="18"/>
        <v>92.307692307692307</v>
      </c>
      <c r="W154" s="75">
        <v>0.8</v>
      </c>
    </row>
    <row r="155" spans="1:23" hidden="1">
      <c r="A155" s="124" t="s">
        <v>160</v>
      </c>
      <c r="B155" s="124"/>
      <c r="C155" s="124">
        <v>6</v>
      </c>
      <c r="D155" s="131"/>
      <c r="E155" s="132"/>
      <c r="F155" s="132"/>
      <c r="G155" s="132"/>
      <c r="H155" s="127">
        <v>4</v>
      </c>
      <c r="I155" s="124"/>
      <c r="J155" s="124"/>
      <c r="K155" s="128">
        <v>66.666666666666657</v>
      </c>
      <c r="L155" s="128"/>
      <c r="M155" s="129"/>
      <c r="N155" s="121">
        <f t="shared" si="16"/>
        <v>-4</v>
      </c>
      <c r="O155" s="131"/>
      <c r="P155" s="123">
        <f t="shared" si="19"/>
        <v>-2.8</v>
      </c>
      <c r="Q155" s="123">
        <f t="shared" si="20"/>
        <v>-1.2000000000000002</v>
      </c>
      <c r="R155" s="48">
        <f t="shared" si="15"/>
        <v>66.666666666666657</v>
      </c>
      <c r="S155" s="76"/>
      <c r="T155">
        <v>6</v>
      </c>
      <c r="U155" s="48">
        <v>4</v>
      </c>
      <c r="V155" s="48">
        <f t="shared" si="18"/>
        <v>66.666666666666657</v>
      </c>
      <c r="W155" s="75">
        <v>0.8</v>
      </c>
    </row>
    <row r="156" spans="1:23" hidden="1">
      <c r="A156" s="124" t="s">
        <v>161</v>
      </c>
      <c r="B156" s="124"/>
      <c r="C156" s="124">
        <v>2</v>
      </c>
      <c r="D156" s="131"/>
      <c r="E156" s="132"/>
      <c r="F156" s="132"/>
      <c r="G156" s="132"/>
      <c r="H156" s="127"/>
      <c r="I156" s="124"/>
      <c r="J156" s="124"/>
      <c r="K156" s="128">
        <v>0</v>
      </c>
      <c r="L156" s="128"/>
      <c r="M156" s="129"/>
      <c r="N156" s="121">
        <f t="shared" si="16"/>
        <v>0</v>
      </c>
      <c r="O156" s="131"/>
      <c r="P156" s="123">
        <f t="shared" si="19"/>
        <v>0</v>
      </c>
      <c r="Q156" s="123">
        <f t="shared" si="20"/>
        <v>0</v>
      </c>
      <c r="R156" s="48">
        <f t="shared" si="15"/>
        <v>0</v>
      </c>
      <c r="S156" s="76"/>
      <c r="T156">
        <v>2</v>
      </c>
      <c r="V156" s="48">
        <f t="shared" si="18"/>
        <v>0</v>
      </c>
      <c r="W156" s="75">
        <v>0.8</v>
      </c>
    </row>
    <row r="157" spans="1:23" hidden="1">
      <c r="A157" s="124" t="s">
        <v>162</v>
      </c>
      <c r="B157" s="124"/>
      <c r="C157" s="124">
        <v>5</v>
      </c>
      <c r="D157" s="131"/>
      <c r="E157" s="132"/>
      <c r="F157" s="132"/>
      <c r="G157" s="132"/>
      <c r="H157" s="127">
        <v>1</v>
      </c>
      <c r="I157" s="124"/>
      <c r="J157" s="124"/>
      <c r="K157" s="128">
        <v>20</v>
      </c>
      <c r="L157" s="128"/>
      <c r="M157" s="129"/>
      <c r="N157" s="121">
        <f t="shared" si="16"/>
        <v>-1</v>
      </c>
      <c r="O157" s="131"/>
      <c r="P157" s="123">
        <f t="shared" si="19"/>
        <v>-0.7</v>
      </c>
      <c r="Q157" s="123">
        <f t="shared" si="20"/>
        <v>-0.30000000000000004</v>
      </c>
      <c r="R157" s="48">
        <f t="shared" si="15"/>
        <v>20</v>
      </c>
      <c r="S157" s="76"/>
      <c r="T157">
        <v>5</v>
      </c>
      <c r="U157" s="48">
        <v>1</v>
      </c>
      <c r="V157" s="48">
        <f t="shared" si="18"/>
        <v>20</v>
      </c>
      <c r="W157" s="75">
        <v>0.8</v>
      </c>
    </row>
    <row r="158" spans="1:23" hidden="1">
      <c r="A158" s="124" t="s">
        <v>163</v>
      </c>
      <c r="B158" s="124"/>
      <c r="C158" s="124">
        <v>3</v>
      </c>
      <c r="D158" s="131"/>
      <c r="E158" s="132"/>
      <c r="F158" s="132"/>
      <c r="G158" s="132"/>
      <c r="H158" s="127"/>
      <c r="I158" s="124"/>
      <c r="J158" s="124"/>
      <c r="K158" s="128">
        <v>0</v>
      </c>
      <c r="L158" s="128"/>
      <c r="M158" s="129"/>
      <c r="N158" s="121">
        <f t="shared" si="16"/>
        <v>0</v>
      </c>
      <c r="O158" s="131"/>
      <c r="P158" s="123">
        <f t="shared" si="19"/>
        <v>0</v>
      </c>
      <c r="Q158" s="123">
        <f t="shared" si="20"/>
        <v>0</v>
      </c>
      <c r="R158" s="48">
        <f t="shared" si="15"/>
        <v>0</v>
      </c>
      <c r="S158" s="76"/>
      <c r="T158">
        <v>3</v>
      </c>
      <c r="V158" s="48">
        <f t="shared" si="18"/>
        <v>0</v>
      </c>
      <c r="W158" s="75">
        <v>0.8</v>
      </c>
    </row>
    <row r="159" spans="1:23" hidden="1">
      <c r="A159" s="124" t="s">
        <v>164</v>
      </c>
      <c r="B159" s="124"/>
      <c r="C159" s="124">
        <v>4</v>
      </c>
      <c r="D159" s="131"/>
      <c r="E159" s="132"/>
      <c r="F159" s="132"/>
      <c r="G159" s="132"/>
      <c r="H159" s="127">
        <v>3</v>
      </c>
      <c r="I159" s="124"/>
      <c r="J159" s="124"/>
      <c r="K159" s="128">
        <v>75</v>
      </c>
      <c r="L159" s="128"/>
      <c r="M159" s="129"/>
      <c r="N159" s="121">
        <f t="shared" si="16"/>
        <v>-3</v>
      </c>
      <c r="O159" s="131"/>
      <c r="P159" s="123">
        <f t="shared" si="19"/>
        <v>-2.0999999999999996</v>
      </c>
      <c r="Q159" s="123">
        <f t="shared" si="20"/>
        <v>-0.90000000000000036</v>
      </c>
      <c r="R159" s="48">
        <f t="shared" si="15"/>
        <v>75</v>
      </c>
      <c r="S159" s="76"/>
      <c r="T159">
        <v>4</v>
      </c>
      <c r="U159" s="48">
        <v>3</v>
      </c>
      <c r="V159" s="48">
        <f t="shared" si="18"/>
        <v>75</v>
      </c>
      <c r="W159" s="75">
        <v>0.8</v>
      </c>
    </row>
    <row r="160" spans="1:23" hidden="1">
      <c r="A160" s="124" t="s">
        <v>165</v>
      </c>
      <c r="B160" s="124"/>
      <c r="C160" s="124">
        <v>3</v>
      </c>
      <c r="D160" s="131"/>
      <c r="E160" s="132"/>
      <c r="F160" s="132"/>
      <c r="G160" s="132"/>
      <c r="H160" s="127"/>
      <c r="I160" s="124"/>
      <c r="J160" s="124"/>
      <c r="K160" s="128">
        <v>0</v>
      </c>
      <c r="L160" s="128"/>
      <c r="M160" s="129"/>
      <c r="N160" s="121">
        <f t="shared" si="16"/>
        <v>0</v>
      </c>
      <c r="O160" s="131"/>
      <c r="P160" s="123">
        <f t="shared" si="19"/>
        <v>0</v>
      </c>
      <c r="Q160" s="123">
        <f t="shared" si="20"/>
        <v>0</v>
      </c>
      <c r="R160" s="48">
        <f t="shared" si="15"/>
        <v>0</v>
      </c>
      <c r="S160" s="76"/>
      <c r="T160">
        <v>2</v>
      </c>
      <c r="V160" s="48">
        <f t="shared" si="18"/>
        <v>0</v>
      </c>
      <c r="W160" s="75">
        <v>0.8</v>
      </c>
    </row>
    <row r="161" spans="1:23" hidden="1">
      <c r="A161" s="124" t="s">
        <v>166</v>
      </c>
      <c r="B161" s="124"/>
      <c r="C161" s="124">
        <v>1</v>
      </c>
      <c r="D161" s="131"/>
      <c r="E161" s="132"/>
      <c r="F161" s="132"/>
      <c r="G161" s="132"/>
      <c r="H161" s="127">
        <v>1</v>
      </c>
      <c r="I161" s="124"/>
      <c r="J161" s="124"/>
      <c r="K161" s="128">
        <v>100</v>
      </c>
      <c r="L161" s="128"/>
      <c r="M161" s="129"/>
      <c r="N161" s="121">
        <f t="shared" si="16"/>
        <v>-1</v>
      </c>
      <c r="O161" s="131"/>
      <c r="P161" s="123">
        <f t="shared" si="19"/>
        <v>-0.7</v>
      </c>
      <c r="Q161" s="123">
        <f t="shared" si="20"/>
        <v>-0.30000000000000004</v>
      </c>
      <c r="R161" s="48">
        <f t="shared" si="15"/>
        <v>100</v>
      </c>
      <c r="S161" s="76"/>
      <c r="T161">
        <v>1</v>
      </c>
      <c r="U161" s="48">
        <v>1</v>
      </c>
      <c r="V161" s="48">
        <f t="shared" si="18"/>
        <v>100</v>
      </c>
      <c r="W161" s="75">
        <v>0.8</v>
      </c>
    </row>
    <row r="162" spans="1:23" hidden="1">
      <c r="A162" s="124" t="s">
        <v>167</v>
      </c>
      <c r="B162" s="124"/>
      <c r="C162" s="124">
        <v>2</v>
      </c>
      <c r="D162" s="131"/>
      <c r="E162" s="132"/>
      <c r="F162" s="132"/>
      <c r="G162" s="132"/>
      <c r="H162" s="127">
        <v>1</v>
      </c>
      <c r="I162" s="124"/>
      <c r="J162" s="124"/>
      <c r="K162" s="128">
        <v>50</v>
      </c>
      <c r="L162" s="128"/>
      <c r="M162" s="129"/>
      <c r="N162" s="121">
        <f t="shared" si="16"/>
        <v>-1</v>
      </c>
      <c r="O162" s="131"/>
      <c r="P162" s="123">
        <f t="shared" si="19"/>
        <v>-0.7</v>
      </c>
      <c r="Q162" s="123">
        <f t="shared" si="20"/>
        <v>-0.30000000000000004</v>
      </c>
      <c r="R162" s="48">
        <f t="shared" si="15"/>
        <v>50</v>
      </c>
      <c r="S162" s="76"/>
      <c r="T162">
        <v>2</v>
      </c>
      <c r="U162" s="48">
        <v>1</v>
      </c>
      <c r="V162" s="48">
        <f t="shared" si="18"/>
        <v>50</v>
      </c>
      <c r="W162" s="75">
        <v>0.8</v>
      </c>
    </row>
    <row r="163" spans="1:23" hidden="1">
      <c r="A163" s="124" t="s">
        <v>168</v>
      </c>
      <c r="B163" s="124"/>
      <c r="C163" s="124">
        <v>2</v>
      </c>
      <c r="D163" s="131"/>
      <c r="E163" s="132"/>
      <c r="F163" s="132"/>
      <c r="G163" s="132"/>
      <c r="H163" s="127"/>
      <c r="I163" s="124"/>
      <c r="J163" s="124"/>
      <c r="K163" s="128">
        <v>0</v>
      </c>
      <c r="L163" s="128"/>
      <c r="M163" s="129"/>
      <c r="N163" s="121">
        <f t="shared" si="16"/>
        <v>0</v>
      </c>
      <c r="O163" s="131"/>
      <c r="P163" s="123">
        <f t="shared" si="19"/>
        <v>0</v>
      </c>
      <c r="Q163" s="123">
        <f t="shared" si="20"/>
        <v>0</v>
      </c>
      <c r="R163" s="48">
        <f t="shared" si="15"/>
        <v>0</v>
      </c>
      <c r="S163" s="76"/>
      <c r="T163">
        <v>2</v>
      </c>
      <c r="V163" s="48">
        <f t="shared" si="18"/>
        <v>0</v>
      </c>
      <c r="W163" s="75">
        <v>0.8</v>
      </c>
    </row>
    <row r="164" spans="1:23" hidden="1">
      <c r="A164" s="124" t="s">
        <v>169</v>
      </c>
      <c r="B164" s="124"/>
      <c r="C164" s="124">
        <v>1</v>
      </c>
      <c r="D164" s="131"/>
      <c r="E164" s="132"/>
      <c r="F164" s="132"/>
      <c r="G164" s="132"/>
      <c r="H164" s="127"/>
      <c r="I164" s="124"/>
      <c r="J164" s="124"/>
      <c r="K164" s="128">
        <v>0</v>
      </c>
      <c r="L164" s="128"/>
      <c r="M164" s="129"/>
      <c r="N164" s="121">
        <f t="shared" si="16"/>
        <v>0</v>
      </c>
      <c r="O164" s="131"/>
      <c r="P164" s="123">
        <f t="shared" si="19"/>
        <v>0</v>
      </c>
      <c r="Q164" s="123">
        <f t="shared" si="20"/>
        <v>0</v>
      </c>
      <c r="R164" s="48">
        <f t="shared" si="15"/>
        <v>0</v>
      </c>
      <c r="S164" s="76"/>
      <c r="T164">
        <v>1</v>
      </c>
      <c r="V164" s="48">
        <f t="shared" si="18"/>
        <v>0</v>
      </c>
      <c r="W164" s="75">
        <v>0.8</v>
      </c>
    </row>
    <row r="165" spans="1:23">
      <c r="A165" s="119" t="s">
        <v>175</v>
      </c>
      <c r="B165" s="119">
        <v>19</v>
      </c>
      <c r="C165" s="119">
        <v>22</v>
      </c>
      <c r="D165" s="117" t="s">
        <v>247</v>
      </c>
      <c r="E165" s="117"/>
      <c r="F165" s="117"/>
      <c r="G165" s="117"/>
      <c r="H165" s="118">
        <v>14</v>
      </c>
      <c r="I165" s="119"/>
      <c r="J165" s="119"/>
      <c r="K165" s="148">
        <v>63.636363636363633</v>
      </c>
      <c r="L165" s="148">
        <f>K165+6.4</f>
        <v>70.036363636363632</v>
      </c>
      <c r="M165" s="121">
        <f>25*0.7</f>
        <v>17.5</v>
      </c>
      <c r="N165" s="121">
        <f t="shared" si="16"/>
        <v>3.5</v>
      </c>
      <c r="O165" s="117" t="s">
        <v>248</v>
      </c>
      <c r="P165" s="123">
        <f t="shared" si="19"/>
        <v>2.4499999999999997</v>
      </c>
      <c r="Q165" s="123">
        <f t="shared" si="20"/>
        <v>1.0500000000000003</v>
      </c>
      <c r="R165" s="100">
        <f t="shared" si="15"/>
        <v>63.636363636363633</v>
      </c>
      <c r="S165" s="101">
        <f>R165+R165*0.1</f>
        <v>70</v>
      </c>
      <c r="T165" s="64">
        <v>17</v>
      </c>
      <c r="U165" s="100">
        <v>10</v>
      </c>
      <c r="V165" s="100">
        <f t="shared" si="18"/>
        <v>58.82352941176471</v>
      </c>
      <c r="W165" s="102">
        <v>0.8</v>
      </c>
    </row>
    <row r="166" spans="1:23" hidden="1">
      <c r="A166" s="124" t="s">
        <v>171</v>
      </c>
      <c r="B166" s="124"/>
      <c r="C166" s="124">
        <v>7</v>
      </c>
      <c r="D166" s="131"/>
      <c r="E166" s="132"/>
      <c r="F166" s="132"/>
      <c r="G166" s="132"/>
      <c r="H166" s="127">
        <v>4</v>
      </c>
      <c r="I166" s="124"/>
      <c r="J166" s="124"/>
      <c r="K166" s="128">
        <v>57.142857142857139</v>
      </c>
      <c r="L166" s="128"/>
      <c r="M166" s="129"/>
      <c r="N166" s="121">
        <f t="shared" si="16"/>
        <v>-4</v>
      </c>
      <c r="O166" s="131"/>
      <c r="P166" s="123">
        <f t="shared" si="19"/>
        <v>-2.8</v>
      </c>
      <c r="Q166" s="123">
        <f t="shared" si="20"/>
        <v>-1.2000000000000002</v>
      </c>
      <c r="R166" s="48">
        <f t="shared" si="15"/>
        <v>57.142857142857139</v>
      </c>
      <c r="S166" s="76"/>
      <c r="T166">
        <v>5</v>
      </c>
      <c r="U166" s="48">
        <v>3</v>
      </c>
      <c r="V166" s="48">
        <f t="shared" si="18"/>
        <v>60</v>
      </c>
      <c r="W166" s="75">
        <v>0.8</v>
      </c>
    </row>
    <row r="167" spans="1:23" hidden="1">
      <c r="A167" s="124" t="s">
        <v>172</v>
      </c>
      <c r="B167" s="124"/>
      <c r="C167" s="124">
        <v>2</v>
      </c>
      <c r="D167" s="131"/>
      <c r="E167" s="132"/>
      <c r="F167" s="132"/>
      <c r="G167" s="132"/>
      <c r="H167" s="127">
        <v>2</v>
      </c>
      <c r="I167" s="124"/>
      <c r="J167" s="124"/>
      <c r="K167" s="128">
        <v>100</v>
      </c>
      <c r="L167" s="128"/>
      <c r="M167" s="129"/>
      <c r="N167" s="121">
        <f t="shared" si="16"/>
        <v>-2</v>
      </c>
      <c r="O167" s="131"/>
      <c r="P167" s="123">
        <f t="shared" si="19"/>
        <v>-1.4</v>
      </c>
      <c r="Q167" s="123">
        <f t="shared" si="20"/>
        <v>-0.60000000000000009</v>
      </c>
      <c r="R167" s="48">
        <f t="shared" si="15"/>
        <v>100</v>
      </c>
      <c r="S167" s="76"/>
      <c r="T167">
        <v>2</v>
      </c>
      <c r="U167" s="48">
        <v>2</v>
      </c>
      <c r="V167" s="48">
        <f t="shared" si="18"/>
        <v>100</v>
      </c>
      <c r="W167" s="75">
        <v>0.8</v>
      </c>
    </row>
    <row r="168" spans="1:23" hidden="1">
      <c r="A168" s="124" t="s">
        <v>173</v>
      </c>
      <c r="B168" s="124"/>
      <c r="C168" s="124">
        <v>2</v>
      </c>
      <c r="D168" s="131"/>
      <c r="E168" s="132"/>
      <c r="F168" s="132"/>
      <c r="G168" s="132"/>
      <c r="H168" s="127"/>
      <c r="I168" s="124"/>
      <c r="J168" s="124"/>
      <c r="K168" s="128">
        <v>0</v>
      </c>
      <c r="L168" s="128"/>
      <c r="M168" s="129"/>
      <c r="N168" s="121">
        <f t="shared" si="16"/>
        <v>0</v>
      </c>
      <c r="O168" s="131"/>
      <c r="P168" s="123">
        <f t="shared" si="19"/>
        <v>0</v>
      </c>
      <c r="Q168" s="123">
        <f t="shared" si="20"/>
        <v>0</v>
      </c>
      <c r="R168" s="48">
        <f t="shared" si="15"/>
        <v>0</v>
      </c>
      <c r="S168" s="76"/>
      <c r="T168">
        <v>2</v>
      </c>
      <c r="V168" s="48">
        <f t="shared" si="18"/>
        <v>0</v>
      </c>
      <c r="W168" s="75">
        <v>0.8</v>
      </c>
    </row>
    <row r="169" spans="1:23" hidden="1">
      <c r="A169" s="124" t="s">
        <v>174</v>
      </c>
      <c r="B169" s="124"/>
      <c r="C169" s="124">
        <v>2</v>
      </c>
      <c r="D169" s="131"/>
      <c r="E169" s="132"/>
      <c r="F169" s="132"/>
      <c r="G169" s="132"/>
      <c r="H169" s="127">
        <v>1</v>
      </c>
      <c r="I169" s="124"/>
      <c r="J169" s="124"/>
      <c r="K169" s="128">
        <v>50</v>
      </c>
      <c r="L169" s="128"/>
      <c r="M169" s="129"/>
      <c r="N169" s="121">
        <f t="shared" si="16"/>
        <v>-1</v>
      </c>
      <c r="O169" s="131"/>
      <c r="P169" s="123">
        <f t="shared" si="19"/>
        <v>-0.7</v>
      </c>
      <c r="Q169" s="123">
        <f t="shared" si="20"/>
        <v>-0.30000000000000004</v>
      </c>
      <c r="R169" s="48">
        <f t="shared" si="15"/>
        <v>50</v>
      </c>
      <c r="S169" s="76"/>
      <c r="T169">
        <v>1</v>
      </c>
      <c r="V169" s="48">
        <f t="shared" si="18"/>
        <v>0</v>
      </c>
      <c r="W169" s="75">
        <v>0.8</v>
      </c>
    </row>
    <row r="170" spans="1:23" hidden="1">
      <c r="A170" s="124" t="s">
        <v>175</v>
      </c>
      <c r="B170" s="124"/>
      <c r="C170" s="124">
        <v>5</v>
      </c>
      <c r="D170" s="131"/>
      <c r="E170" s="132"/>
      <c r="F170" s="132"/>
      <c r="G170" s="132"/>
      <c r="H170" s="127">
        <v>5</v>
      </c>
      <c r="I170" s="124"/>
      <c r="J170" s="124"/>
      <c r="K170" s="128">
        <v>100</v>
      </c>
      <c r="L170" s="128"/>
      <c r="M170" s="129"/>
      <c r="N170" s="121">
        <f t="shared" si="16"/>
        <v>-5</v>
      </c>
      <c r="O170" s="131"/>
      <c r="P170" s="123">
        <f t="shared" si="19"/>
        <v>-3.5</v>
      </c>
      <c r="Q170" s="123">
        <f t="shared" si="20"/>
        <v>-1.5</v>
      </c>
      <c r="R170" s="48">
        <f t="shared" si="15"/>
        <v>100</v>
      </c>
      <c r="S170" s="76"/>
      <c r="T170">
        <v>4</v>
      </c>
      <c r="U170" s="48">
        <v>4</v>
      </c>
      <c r="V170" s="48">
        <f t="shared" si="18"/>
        <v>100</v>
      </c>
      <c r="W170" s="75">
        <v>0.8</v>
      </c>
    </row>
    <row r="171" spans="1:23" hidden="1">
      <c r="A171" s="124" t="s">
        <v>176</v>
      </c>
      <c r="B171" s="124"/>
      <c r="C171" s="124">
        <v>4</v>
      </c>
      <c r="D171" s="131"/>
      <c r="E171" s="132"/>
      <c r="F171" s="132"/>
      <c r="G171" s="132"/>
      <c r="H171" s="127">
        <v>2</v>
      </c>
      <c r="I171" s="124"/>
      <c r="J171" s="124"/>
      <c r="K171" s="128">
        <v>50</v>
      </c>
      <c r="L171" s="128"/>
      <c r="M171" s="129"/>
      <c r="N171" s="121">
        <f t="shared" si="16"/>
        <v>-2</v>
      </c>
      <c r="O171" s="131"/>
      <c r="P171" s="123">
        <f t="shared" si="19"/>
        <v>-1.4</v>
      </c>
      <c r="Q171" s="123">
        <f t="shared" si="20"/>
        <v>-0.60000000000000009</v>
      </c>
      <c r="R171" s="48">
        <f t="shared" si="15"/>
        <v>50</v>
      </c>
      <c r="S171" s="76"/>
      <c r="T171">
        <v>3</v>
      </c>
      <c r="U171" s="48">
        <v>1</v>
      </c>
      <c r="V171" s="48">
        <f t="shared" si="18"/>
        <v>33.333333333333329</v>
      </c>
      <c r="W171" s="75">
        <v>0.8</v>
      </c>
    </row>
    <row r="172" spans="1:23">
      <c r="A172" s="119" t="s">
        <v>187</v>
      </c>
      <c r="B172" s="119">
        <v>73</v>
      </c>
      <c r="C172" s="119">
        <v>83</v>
      </c>
      <c r="D172" s="117" t="s">
        <v>249</v>
      </c>
      <c r="E172" s="117"/>
      <c r="F172" s="117"/>
      <c r="G172" s="117"/>
      <c r="H172" s="118">
        <v>53</v>
      </c>
      <c r="I172" s="119"/>
      <c r="J172" s="119"/>
      <c r="K172" s="148">
        <v>63.855421686746979</v>
      </c>
      <c r="L172" s="148">
        <f>K172+6.4</f>
        <v>70.255421686746985</v>
      </c>
      <c r="M172" s="121">
        <f>92*0.7</f>
        <v>64.399999999999991</v>
      </c>
      <c r="N172" s="121">
        <f t="shared" si="16"/>
        <v>11.399999999999991</v>
      </c>
      <c r="O172" s="117" t="s">
        <v>286</v>
      </c>
      <c r="P172" s="123">
        <f t="shared" si="19"/>
        <v>7.9799999999999933</v>
      </c>
      <c r="Q172" s="123">
        <f t="shared" si="20"/>
        <v>3.4199999999999982</v>
      </c>
      <c r="R172" s="100">
        <f t="shared" si="15"/>
        <v>63.855421686746979</v>
      </c>
      <c r="S172" s="101">
        <f>R172+R172*0.1</f>
        <v>70.240963855421683</v>
      </c>
      <c r="T172" s="64">
        <v>83</v>
      </c>
      <c r="U172" s="100">
        <v>53</v>
      </c>
      <c r="V172" s="100">
        <f t="shared" si="18"/>
        <v>63.855421686746979</v>
      </c>
      <c r="W172" s="102">
        <v>0.8</v>
      </c>
    </row>
    <row r="173" spans="1:23" hidden="1">
      <c r="A173" s="124" t="s">
        <v>178</v>
      </c>
      <c r="B173" s="124"/>
      <c r="C173" s="124">
        <v>4</v>
      </c>
      <c r="D173" s="131"/>
      <c r="E173" s="132"/>
      <c r="F173" s="132"/>
      <c r="G173" s="132"/>
      <c r="H173" s="127">
        <v>3</v>
      </c>
      <c r="I173" s="124"/>
      <c r="J173" s="124"/>
      <c r="K173" s="128">
        <v>75</v>
      </c>
      <c r="L173" s="128"/>
      <c r="M173" s="129"/>
      <c r="N173" s="121">
        <f t="shared" si="16"/>
        <v>-3</v>
      </c>
      <c r="O173" s="131"/>
      <c r="P173" s="123">
        <f t="shared" si="19"/>
        <v>-2.0999999999999996</v>
      </c>
      <c r="Q173" s="123">
        <f t="shared" si="20"/>
        <v>-0.90000000000000036</v>
      </c>
      <c r="R173" s="48">
        <f t="shared" si="15"/>
        <v>75</v>
      </c>
      <c r="S173" s="76">
        <f>R173+R173*0.1</f>
        <v>82.5</v>
      </c>
      <c r="T173">
        <v>4</v>
      </c>
      <c r="U173" s="48">
        <v>3</v>
      </c>
      <c r="V173" s="48">
        <f t="shared" si="18"/>
        <v>75</v>
      </c>
      <c r="W173" s="75">
        <v>0.8</v>
      </c>
    </row>
    <row r="174" spans="1:23" hidden="1">
      <c r="A174" s="124" t="s">
        <v>179</v>
      </c>
      <c r="B174" s="124"/>
      <c r="C174" s="124">
        <v>2</v>
      </c>
      <c r="D174" s="131"/>
      <c r="E174" s="132"/>
      <c r="F174" s="132"/>
      <c r="G174" s="132"/>
      <c r="H174" s="127">
        <v>2</v>
      </c>
      <c r="I174" s="124"/>
      <c r="J174" s="124"/>
      <c r="K174" s="128">
        <v>100</v>
      </c>
      <c r="L174" s="128"/>
      <c r="M174" s="129"/>
      <c r="N174" s="121">
        <f t="shared" si="16"/>
        <v>-2</v>
      </c>
      <c r="O174" s="131"/>
      <c r="P174" s="123">
        <f t="shared" si="19"/>
        <v>-1.4</v>
      </c>
      <c r="Q174" s="123">
        <f t="shared" si="20"/>
        <v>-0.60000000000000009</v>
      </c>
      <c r="R174" s="48">
        <f t="shared" si="15"/>
        <v>100</v>
      </c>
      <c r="S174" s="76">
        <v>100</v>
      </c>
      <c r="T174">
        <v>2</v>
      </c>
      <c r="U174" s="48">
        <v>2</v>
      </c>
      <c r="V174" s="48">
        <f t="shared" si="18"/>
        <v>100</v>
      </c>
      <c r="W174" s="75">
        <v>0.8</v>
      </c>
    </row>
    <row r="175" spans="1:23" hidden="1">
      <c r="A175" s="124" t="s">
        <v>180</v>
      </c>
      <c r="B175" s="124"/>
      <c r="C175" s="124">
        <v>1</v>
      </c>
      <c r="D175" s="131"/>
      <c r="E175" s="132"/>
      <c r="F175" s="132"/>
      <c r="G175" s="132"/>
      <c r="H175" s="127">
        <v>1</v>
      </c>
      <c r="I175" s="124"/>
      <c r="J175" s="124"/>
      <c r="K175" s="128">
        <v>100</v>
      </c>
      <c r="L175" s="128"/>
      <c r="M175" s="129"/>
      <c r="N175" s="121">
        <f t="shared" si="16"/>
        <v>-1</v>
      </c>
      <c r="O175" s="131"/>
      <c r="P175" s="123">
        <f t="shared" si="19"/>
        <v>-0.7</v>
      </c>
      <c r="Q175" s="123">
        <f t="shared" si="20"/>
        <v>-0.30000000000000004</v>
      </c>
      <c r="R175" s="48">
        <f t="shared" si="15"/>
        <v>100</v>
      </c>
      <c r="S175" s="76">
        <v>100</v>
      </c>
      <c r="T175">
        <v>1</v>
      </c>
      <c r="U175" s="48">
        <v>1</v>
      </c>
      <c r="V175" s="48">
        <f t="shared" si="18"/>
        <v>100</v>
      </c>
      <c r="W175" s="75">
        <v>0.8</v>
      </c>
    </row>
    <row r="176" spans="1:23" hidden="1">
      <c r="A176" s="124" t="s">
        <v>181</v>
      </c>
      <c r="B176" s="124"/>
      <c r="C176" s="124">
        <v>6</v>
      </c>
      <c r="D176" s="131"/>
      <c r="E176" s="132"/>
      <c r="F176" s="132"/>
      <c r="G176" s="132"/>
      <c r="H176" s="127">
        <v>2</v>
      </c>
      <c r="I176" s="124"/>
      <c r="J176" s="124"/>
      <c r="K176" s="128">
        <v>33.333333333333329</v>
      </c>
      <c r="L176" s="128"/>
      <c r="M176" s="129"/>
      <c r="N176" s="121">
        <f t="shared" si="16"/>
        <v>-2</v>
      </c>
      <c r="O176" s="131"/>
      <c r="P176" s="123">
        <f t="shared" si="19"/>
        <v>-1.4</v>
      </c>
      <c r="Q176" s="123">
        <f t="shared" si="20"/>
        <v>-0.60000000000000009</v>
      </c>
      <c r="R176" s="48">
        <f t="shared" si="15"/>
        <v>33.333333333333329</v>
      </c>
      <c r="S176" s="76">
        <f>R176+R176*0.1</f>
        <v>36.666666666666664</v>
      </c>
      <c r="T176">
        <v>6</v>
      </c>
      <c r="U176" s="48">
        <v>2</v>
      </c>
      <c r="V176" s="48">
        <f t="shared" si="18"/>
        <v>33.333333333333329</v>
      </c>
      <c r="W176" s="75">
        <v>0.8</v>
      </c>
    </row>
    <row r="177" spans="1:23" hidden="1">
      <c r="A177" s="124" t="s">
        <v>182</v>
      </c>
      <c r="B177" s="124"/>
      <c r="C177" s="124">
        <v>2</v>
      </c>
      <c r="D177" s="131"/>
      <c r="E177" s="132"/>
      <c r="F177" s="132"/>
      <c r="G177" s="132"/>
      <c r="H177" s="127">
        <v>1</v>
      </c>
      <c r="I177" s="124"/>
      <c r="J177" s="124"/>
      <c r="K177" s="128">
        <v>50</v>
      </c>
      <c r="L177" s="128"/>
      <c r="M177" s="129"/>
      <c r="N177" s="121">
        <f t="shared" si="16"/>
        <v>-1</v>
      </c>
      <c r="O177" s="131"/>
      <c r="P177" s="123">
        <f t="shared" si="19"/>
        <v>-0.7</v>
      </c>
      <c r="Q177" s="123">
        <f t="shared" si="20"/>
        <v>-0.30000000000000004</v>
      </c>
      <c r="R177" s="48">
        <f t="shared" si="15"/>
        <v>50</v>
      </c>
      <c r="S177" s="76">
        <f>R177+R177*0.1</f>
        <v>55</v>
      </c>
      <c r="T177">
        <v>2</v>
      </c>
      <c r="U177" s="48">
        <v>1</v>
      </c>
      <c r="V177" s="48">
        <f t="shared" si="18"/>
        <v>50</v>
      </c>
      <c r="W177" s="75">
        <v>0.8</v>
      </c>
    </row>
    <row r="178" spans="1:23" hidden="1">
      <c r="A178" s="124" t="s">
        <v>183</v>
      </c>
      <c r="B178" s="124"/>
      <c r="C178" s="124">
        <v>13</v>
      </c>
      <c r="D178" s="131"/>
      <c r="E178" s="132"/>
      <c r="F178" s="132"/>
      <c r="G178" s="132"/>
      <c r="H178" s="127">
        <v>13</v>
      </c>
      <c r="I178" s="124"/>
      <c r="J178" s="124"/>
      <c r="K178" s="128">
        <v>100</v>
      </c>
      <c r="L178" s="128"/>
      <c r="M178" s="129"/>
      <c r="N178" s="121">
        <f t="shared" si="16"/>
        <v>-13</v>
      </c>
      <c r="O178" s="131"/>
      <c r="P178" s="123">
        <f t="shared" si="19"/>
        <v>-9.1</v>
      </c>
      <c r="Q178" s="123">
        <f t="shared" si="20"/>
        <v>-3.9000000000000004</v>
      </c>
      <c r="R178" s="48">
        <f t="shared" si="15"/>
        <v>100</v>
      </c>
      <c r="S178" s="76">
        <v>100</v>
      </c>
      <c r="T178">
        <v>13</v>
      </c>
      <c r="U178" s="48">
        <v>13</v>
      </c>
      <c r="V178" s="48">
        <f t="shared" si="18"/>
        <v>100</v>
      </c>
      <c r="W178" s="75">
        <v>0.8</v>
      </c>
    </row>
    <row r="179" spans="1:23" hidden="1">
      <c r="A179" s="124" t="s">
        <v>184</v>
      </c>
      <c r="B179" s="124"/>
      <c r="C179" s="124">
        <v>2</v>
      </c>
      <c r="D179" s="131"/>
      <c r="E179" s="132"/>
      <c r="F179" s="132"/>
      <c r="G179" s="132"/>
      <c r="H179" s="127"/>
      <c r="I179" s="124"/>
      <c r="J179" s="124"/>
      <c r="K179" s="128">
        <v>0</v>
      </c>
      <c r="L179" s="128"/>
      <c r="M179" s="129"/>
      <c r="N179" s="121">
        <f t="shared" si="16"/>
        <v>0</v>
      </c>
      <c r="O179" s="131"/>
      <c r="P179" s="123">
        <f t="shared" si="19"/>
        <v>0</v>
      </c>
      <c r="Q179" s="123">
        <f t="shared" si="20"/>
        <v>0</v>
      </c>
      <c r="R179" s="48">
        <f t="shared" si="15"/>
        <v>0</v>
      </c>
      <c r="S179" s="76">
        <f>R179+R179*0.1</f>
        <v>0</v>
      </c>
      <c r="T179">
        <v>2</v>
      </c>
      <c r="V179" s="48">
        <f t="shared" si="18"/>
        <v>0</v>
      </c>
      <c r="W179" s="75">
        <v>0.8</v>
      </c>
    </row>
    <row r="180" spans="1:23" hidden="1">
      <c r="A180" s="124" t="s">
        <v>185</v>
      </c>
      <c r="B180" s="124"/>
      <c r="C180" s="124">
        <v>3</v>
      </c>
      <c r="D180" s="131"/>
      <c r="E180" s="132"/>
      <c r="F180" s="132"/>
      <c r="G180" s="132"/>
      <c r="H180" s="127">
        <v>2</v>
      </c>
      <c r="I180" s="124"/>
      <c r="J180" s="124"/>
      <c r="K180" s="128">
        <v>66.666666666666657</v>
      </c>
      <c r="L180" s="128"/>
      <c r="M180" s="129"/>
      <c r="N180" s="121">
        <f t="shared" si="16"/>
        <v>-2</v>
      </c>
      <c r="O180" s="131"/>
      <c r="P180" s="123">
        <f t="shared" si="19"/>
        <v>-1.4</v>
      </c>
      <c r="Q180" s="123">
        <f t="shared" si="20"/>
        <v>-0.60000000000000009</v>
      </c>
      <c r="R180" s="48">
        <f t="shared" si="15"/>
        <v>66.666666666666657</v>
      </c>
      <c r="S180" s="76">
        <f>R180+R180*0.1</f>
        <v>73.333333333333329</v>
      </c>
      <c r="T180">
        <v>3</v>
      </c>
      <c r="U180" s="48">
        <v>2</v>
      </c>
      <c r="V180" s="48">
        <f t="shared" ref="V180:V211" si="21">U180/T180*100</f>
        <v>66.666666666666657</v>
      </c>
      <c r="W180" s="75">
        <v>0.8</v>
      </c>
    </row>
    <row r="181" spans="1:23" hidden="1">
      <c r="A181" s="124" t="s">
        <v>186</v>
      </c>
      <c r="B181" s="124"/>
      <c r="C181" s="124">
        <v>3</v>
      </c>
      <c r="D181" s="131"/>
      <c r="E181" s="132"/>
      <c r="F181" s="132"/>
      <c r="G181" s="132"/>
      <c r="H181" s="127">
        <v>1</v>
      </c>
      <c r="I181" s="124"/>
      <c r="J181" s="124"/>
      <c r="K181" s="128">
        <v>33.333333333333329</v>
      </c>
      <c r="L181" s="128"/>
      <c r="M181" s="129"/>
      <c r="N181" s="121">
        <f t="shared" si="16"/>
        <v>-1</v>
      </c>
      <c r="O181" s="131"/>
      <c r="P181" s="123">
        <f t="shared" si="19"/>
        <v>-0.7</v>
      </c>
      <c r="Q181" s="123">
        <f t="shared" si="20"/>
        <v>-0.30000000000000004</v>
      </c>
      <c r="R181" s="48">
        <f t="shared" si="15"/>
        <v>33.333333333333329</v>
      </c>
      <c r="S181" s="76">
        <f>R181+R181*0.1</f>
        <v>36.666666666666664</v>
      </c>
      <c r="T181">
        <v>3</v>
      </c>
      <c r="U181" s="48">
        <v>1</v>
      </c>
      <c r="V181" s="48">
        <f t="shared" si="21"/>
        <v>33.333333333333329</v>
      </c>
      <c r="W181" s="75">
        <v>0.8</v>
      </c>
    </row>
    <row r="182" spans="1:23" hidden="1">
      <c r="A182" s="124" t="s">
        <v>187</v>
      </c>
      <c r="B182" s="124"/>
      <c r="C182" s="124">
        <v>16</v>
      </c>
      <c r="D182" s="131"/>
      <c r="E182" s="132"/>
      <c r="F182" s="132"/>
      <c r="G182" s="132"/>
      <c r="H182" s="127">
        <v>11</v>
      </c>
      <c r="I182" s="124"/>
      <c r="J182" s="124"/>
      <c r="K182" s="128">
        <v>68.75</v>
      </c>
      <c r="L182" s="128"/>
      <c r="M182" s="129"/>
      <c r="N182" s="121">
        <f t="shared" si="16"/>
        <v>-11</v>
      </c>
      <c r="O182" s="131"/>
      <c r="P182" s="123">
        <f t="shared" si="19"/>
        <v>-7.6999999999999993</v>
      </c>
      <c r="Q182" s="123">
        <f t="shared" si="20"/>
        <v>-3.3000000000000007</v>
      </c>
      <c r="R182" s="48">
        <f t="shared" si="15"/>
        <v>68.75</v>
      </c>
      <c r="S182" s="76">
        <f>R182+R182*0.1</f>
        <v>75.625</v>
      </c>
      <c r="T182">
        <v>16</v>
      </c>
      <c r="U182" s="48">
        <v>11</v>
      </c>
      <c r="V182" s="48">
        <f t="shared" si="21"/>
        <v>68.75</v>
      </c>
      <c r="W182" s="75">
        <v>0.8</v>
      </c>
    </row>
    <row r="183" spans="1:23" hidden="1">
      <c r="A183" s="124" t="s">
        <v>188</v>
      </c>
      <c r="B183" s="124"/>
      <c r="C183" s="124">
        <v>12</v>
      </c>
      <c r="D183" s="131"/>
      <c r="E183" s="132"/>
      <c r="F183" s="132"/>
      <c r="G183" s="132"/>
      <c r="H183" s="127">
        <v>7</v>
      </c>
      <c r="I183" s="124"/>
      <c r="J183" s="124"/>
      <c r="K183" s="128">
        <v>58.333333333333336</v>
      </c>
      <c r="L183" s="128"/>
      <c r="M183" s="129"/>
      <c r="N183" s="121">
        <f t="shared" si="16"/>
        <v>-7</v>
      </c>
      <c r="O183" s="131"/>
      <c r="P183" s="123">
        <f t="shared" si="19"/>
        <v>-4.8999999999999995</v>
      </c>
      <c r="Q183" s="123">
        <f t="shared" si="20"/>
        <v>-2.1000000000000005</v>
      </c>
      <c r="R183" s="48">
        <f t="shared" si="15"/>
        <v>58.333333333333336</v>
      </c>
      <c r="S183" s="76">
        <f>R183+R183*0.1</f>
        <v>64.166666666666671</v>
      </c>
      <c r="T183">
        <v>12</v>
      </c>
      <c r="U183" s="48">
        <v>7</v>
      </c>
      <c r="V183" s="48">
        <f t="shared" si="21"/>
        <v>58.333333333333336</v>
      </c>
      <c r="W183" s="75">
        <v>0.8</v>
      </c>
    </row>
    <row r="184" spans="1:23" hidden="1">
      <c r="A184" s="124" t="s">
        <v>189</v>
      </c>
      <c r="B184" s="124"/>
      <c r="C184" s="124">
        <v>2</v>
      </c>
      <c r="D184" s="131"/>
      <c r="E184" s="132"/>
      <c r="F184" s="132"/>
      <c r="G184" s="132"/>
      <c r="H184" s="127">
        <v>2</v>
      </c>
      <c r="I184" s="124"/>
      <c r="J184" s="124"/>
      <c r="K184" s="128">
        <v>100</v>
      </c>
      <c r="L184" s="128"/>
      <c r="M184" s="129"/>
      <c r="N184" s="121">
        <f t="shared" si="16"/>
        <v>-2</v>
      </c>
      <c r="O184" s="131"/>
      <c r="P184" s="123">
        <f t="shared" si="19"/>
        <v>-1.4</v>
      </c>
      <c r="Q184" s="123">
        <f t="shared" si="20"/>
        <v>-0.60000000000000009</v>
      </c>
      <c r="R184" s="48">
        <f t="shared" si="15"/>
        <v>100</v>
      </c>
      <c r="S184" s="76">
        <v>100</v>
      </c>
      <c r="T184">
        <v>2</v>
      </c>
      <c r="U184" s="48">
        <v>2</v>
      </c>
      <c r="V184" s="48">
        <f t="shared" si="21"/>
        <v>100</v>
      </c>
      <c r="W184" s="75">
        <v>0.8</v>
      </c>
    </row>
    <row r="185" spans="1:23" hidden="1">
      <c r="A185" s="124" t="s">
        <v>190</v>
      </c>
      <c r="B185" s="124"/>
      <c r="C185" s="124">
        <v>7</v>
      </c>
      <c r="D185" s="131"/>
      <c r="E185" s="132"/>
      <c r="F185" s="132"/>
      <c r="G185" s="132"/>
      <c r="H185" s="127">
        <v>6</v>
      </c>
      <c r="I185" s="124"/>
      <c r="J185" s="124"/>
      <c r="K185" s="128">
        <v>85.714285714285708</v>
      </c>
      <c r="L185" s="128"/>
      <c r="M185" s="129"/>
      <c r="N185" s="121">
        <f t="shared" si="16"/>
        <v>-6</v>
      </c>
      <c r="O185" s="131"/>
      <c r="P185" s="123">
        <f t="shared" si="19"/>
        <v>-4.1999999999999993</v>
      </c>
      <c r="Q185" s="123">
        <f t="shared" si="20"/>
        <v>-1.8000000000000007</v>
      </c>
      <c r="R185" s="48">
        <f t="shared" si="15"/>
        <v>85.714285714285708</v>
      </c>
      <c r="S185" s="76">
        <f t="shared" ref="S185:S197" si="22">R185+R185*0.1</f>
        <v>94.285714285714278</v>
      </c>
      <c r="T185">
        <v>7</v>
      </c>
      <c r="U185" s="48">
        <v>6</v>
      </c>
      <c r="V185" s="48">
        <f t="shared" si="21"/>
        <v>85.714285714285708</v>
      </c>
      <c r="W185" s="75">
        <v>0.8</v>
      </c>
    </row>
    <row r="186" spans="1:23" hidden="1">
      <c r="A186" s="124" t="s">
        <v>191</v>
      </c>
      <c r="B186" s="124"/>
      <c r="C186" s="124">
        <v>7</v>
      </c>
      <c r="D186" s="131"/>
      <c r="E186" s="132"/>
      <c r="F186" s="132"/>
      <c r="G186" s="132"/>
      <c r="H186" s="127">
        <v>2</v>
      </c>
      <c r="I186" s="124"/>
      <c r="J186" s="124"/>
      <c r="K186" s="128">
        <v>28.571428571428569</v>
      </c>
      <c r="L186" s="128"/>
      <c r="M186" s="129"/>
      <c r="N186" s="121">
        <f t="shared" si="16"/>
        <v>-2</v>
      </c>
      <c r="O186" s="131"/>
      <c r="P186" s="123">
        <f t="shared" si="19"/>
        <v>-1.4</v>
      </c>
      <c r="Q186" s="123">
        <f t="shared" si="20"/>
        <v>-0.60000000000000009</v>
      </c>
      <c r="R186" s="48">
        <f t="shared" si="15"/>
        <v>28.571428571428569</v>
      </c>
      <c r="S186" s="76">
        <f t="shared" si="22"/>
        <v>31.428571428571427</v>
      </c>
      <c r="T186">
        <v>7</v>
      </c>
      <c r="U186" s="48">
        <v>2</v>
      </c>
      <c r="V186" s="48">
        <f t="shared" si="21"/>
        <v>28.571428571428569</v>
      </c>
      <c r="W186" s="75">
        <v>0.8</v>
      </c>
    </row>
    <row r="187" spans="1:23" hidden="1">
      <c r="A187" s="124" t="s">
        <v>192</v>
      </c>
      <c r="B187" s="124"/>
      <c r="C187" s="124">
        <v>3</v>
      </c>
      <c r="D187" s="131"/>
      <c r="E187" s="132"/>
      <c r="F187" s="132"/>
      <c r="G187" s="132"/>
      <c r="H187" s="127"/>
      <c r="I187" s="124"/>
      <c r="J187" s="124"/>
      <c r="K187" s="128">
        <v>0</v>
      </c>
      <c r="L187" s="128"/>
      <c r="M187" s="129"/>
      <c r="N187" s="121">
        <f t="shared" si="16"/>
        <v>0</v>
      </c>
      <c r="O187" s="131"/>
      <c r="P187" s="123">
        <f t="shared" si="19"/>
        <v>0</v>
      </c>
      <c r="Q187" s="123">
        <f t="shared" si="20"/>
        <v>0</v>
      </c>
      <c r="R187" s="48">
        <f t="shared" si="15"/>
        <v>0</v>
      </c>
      <c r="S187" s="76">
        <f t="shared" si="22"/>
        <v>0</v>
      </c>
      <c r="T187">
        <v>3</v>
      </c>
      <c r="V187" s="48">
        <f t="shared" si="21"/>
        <v>0</v>
      </c>
      <c r="W187" s="75">
        <v>0.8</v>
      </c>
    </row>
    <row r="188" spans="1:23">
      <c r="A188" s="149" t="s">
        <v>198</v>
      </c>
      <c r="B188" s="149">
        <v>28</v>
      </c>
      <c r="C188" s="149">
        <v>34</v>
      </c>
      <c r="D188" s="150" t="s">
        <v>248</v>
      </c>
      <c r="E188" s="150"/>
      <c r="F188" s="150"/>
      <c r="G188" s="150"/>
      <c r="H188" s="127">
        <v>18</v>
      </c>
      <c r="I188" s="149"/>
      <c r="J188" s="149"/>
      <c r="K188" s="151">
        <v>52.941176470588239</v>
      </c>
      <c r="L188" s="151">
        <f>K188+5.3</f>
        <v>58.241176470588236</v>
      </c>
      <c r="M188" s="129">
        <f>38*0.58</f>
        <v>22.04</v>
      </c>
      <c r="N188" s="121">
        <f t="shared" si="16"/>
        <v>4.0399999999999991</v>
      </c>
      <c r="O188" s="150" t="s">
        <v>248</v>
      </c>
      <c r="P188" s="123">
        <f t="shared" si="19"/>
        <v>2.8279999999999994</v>
      </c>
      <c r="Q188" s="123">
        <f t="shared" si="20"/>
        <v>1.2119999999999997</v>
      </c>
      <c r="R188" s="66">
        <f t="shared" si="15"/>
        <v>52.941176470588239</v>
      </c>
      <c r="S188" s="97">
        <f t="shared" si="22"/>
        <v>58.235294117647065</v>
      </c>
      <c r="T188" s="65">
        <v>34</v>
      </c>
      <c r="U188" s="66">
        <v>18</v>
      </c>
      <c r="V188" s="66">
        <f t="shared" si="21"/>
        <v>52.941176470588239</v>
      </c>
      <c r="W188" s="98">
        <v>0.8</v>
      </c>
    </row>
    <row r="189" spans="1:23" hidden="1">
      <c r="A189" s="124" t="s">
        <v>194</v>
      </c>
      <c r="B189" s="124"/>
      <c r="C189" s="124">
        <v>3</v>
      </c>
      <c r="D189" s="131"/>
      <c r="E189" s="132"/>
      <c r="F189" s="132"/>
      <c r="G189" s="132"/>
      <c r="H189" s="127"/>
      <c r="I189" s="124"/>
      <c r="J189" s="124"/>
      <c r="K189" s="128">
        <v>0</v>
      </c>
      <c r="L189" s="128"/>
      <c r="M189" s="129"/>
      <c r="N189" s="121">
        <f t="shared" si="16"/>
        <v>0</v>
      </c>
      <c r="O189" s="131"/>
      <c r="P189" s="123">
        <f t="shared" si="19"/>
        <v>0</v>
      </c>
      <c r="Q189" s="123">
        <f t="shared" si="20"/>
        <v>0</v>
      </c>
      <c r="R189" s="48">
        <f t="shared" si="15"/>
        <v>0</v>
      </c>
      <c r="S189" s="76">
        <f t="shared" si="22"/>
        <v>0</v>
      </c>
      <c r="T189">
        <v>3</v>
      </c>
      <c r="V189" s="48">
        <f t="shared" si="21"/>
        <v>0</v>
      </c>
      <c r="W189" s="75">
        <v>0.8</v>
      </c>
    </row>
    <row r="190" spans="1:23" hidden="1">
      <c r="A190" s="124" t="s">
        <v>195</v>
      </c>
      <c r="B190" s="124"/>
      <c r="C190" s="124">
        <v>4</v>
      </c>
      <c r="D190" s="131"/>
      <c r="E190" s="132"/>
      <c r="F190" s="132"/>
      <c r="G190" s="132"/>
      <c r="H190" s="127">
        <v>2</v>
      </c>
      <c r="I190" s="124"/>
      <c r="J190" s="124"/>
      <c r="K190" s="128">
        <v>50</v>
      </c>
      <c r="L190" s="128"/>
      <c r="M190" s="129"/>
      <c r="N190" s="121">
        <f t="shared" si="16"/>
        <v>-2</v>
      </c>
      <c r="O190" s="131"/>
      <c r="P190" s="123">
        <f t="shared" si="19"/>
        <v>-1.4</v>
      </c>
      <c r="Q190" s="123">
        <f t="shared" si="20"/>
        <v>-0.60000000000000009</v>
      </c>
      <c r="R190" s="48">
        <f t="shared" si="15"/>
        <v>50</v>
      </c>
      <c r="S190" s="76">
        <f t="shared" si="22"/>
        <v>55</v>
      </c>
      <c r="T190">
        <v>4</v>
      </c>
      <c r="U190" s="48">
        <v>2</v>
      </c>
      <c r="V190" s="48">
        <f t="shared" si="21"/>
        <v>50</v>
      </c>
      <c r="W190" s="75">
        <v>0.8</v>
      </c>
    </row>
    <row r="191" spans="1:23" hidden="1">
      <c r="A191" s="124" t="s">
        <v>196</v>
      </c>
      <c r="B191" s="124"/>
      <c r="C191" s="124">
        <v>1</v>
      </c>
      <c r="D191" s="131"/>
      <c r="E191" s="132"/>
      <c r="F191" s="132"/>
      <c r="G191" s="132"/>
      <c r="H191" s="127"/>
      <c r="I191" s="124"/>
      <c r="J191" s="124"/>
      <c r="K191" s="128">
        <v>0</v>
      </c>
      <c r="L191" s="128"/>
      <c r="M191" s="129"/>
      <c r="N191" s="121">
        <f t="shared" si="16"/>
        <v>0</v>
      </c>
      <c r="O191" s="131"/>
      <c r="P191" s="123">
        <f t="shared" si="19"/>
        <v>0</v>
      </c>
      <c r="Q191" s="123">
        <f t="shared" si="20"/>
        <v>0</v>
      </c>
      <c r="R191" s="48">
        <f t="shared" si="15"/>
        <v>0</v>
      </c>
      <c r="S191" s="76">
        <f t="shared" si="22"/>
        <v>0</v>
      </c>
      <c r="T191">
        <v>1</v>
      </c>
      <c r="V191" s="48">
        <f t="shared" si="21"/>
        <v>0</v>
      </c>
      <c r="W191" s="75">
        <v>0.8</v>
      </c>
    </row>
    <row r="192" spans="1:23" hidden="1">
      <c r="A192" s="124" t="s">
        <v>197</v>
      </c>
      <c r="B192" s="124"/>
      <c r="C192" s="124">
        <v>1</v>
      </c>
      <c r="D192" s="131"/>
      <c r="E192" s="132"/>
      <c r="F192" s="132"/>
      <c r="G192" s="132"/>
      <c r="H192" s="127"/>
      <c r="I192" s="124"/>
      <c r="J192" s="124"/>
      <c r="K192" s="128">
        <v>0</v>
      </c>
      <c r="L192" s="128"/>
      <c r="M192" s="129"/>
      <c r="N192" s="121">
        <f t="shared" si="16"/>
        <v>0</v>
      </c>
      <c r="O192" s="131"/>
      <c r="P192" s="123">
        <f t="shared" si="19"/>
        <v>0</v>
      </c>
      <c r="Q192" s="123">
        <f t="shared" si="20"/>
        <v>0</v>
      </c>
      <c r="R192" s="48">
        <f t="shared" si="15"/>
        <v>0</v>
      </c>
      <c r="S192" s="76">
        <f t="shared" si="22"/>
        <v>0</v>
      </c>
      <c r="T192">
        <v>1</v>
      </c>
      <c r="V192" s="48">
        <f t="shared" si="21"/>
        <v>0</v>
      </c>
      <c r="W192" s="75">
        <v>0.8</v>
      </c>
    </row>
    <row r="193" spans="1:23" hidden="1">
      <c r="A193" s="124" t="s">
        <v>198</v>
      </c>
      <c r="B193" s="124"/>
      <c r="C193" s="124">
        <v>6</v>
      </c>
      <c r="D193" s="131"/>
      <c r="E193" s="132"/>
      <c r="F193" s="132"/>
      <c r="G193" s="132"/>
      <c r="H193" s="127">
        <v>3</v>
      </c>
      <c r="I193" s="124"/>
      <c r="J193" s="124"/>
      <c r="K193" s="128">
        <v>50</v>
      </c>
      <c r="L193" s="128"/>
      <c r="M193" s="129"/>
      <c r="N193" s="121">
        <f t="shared" si="16"/>
        <v>-3</v>
      </c>
      <c r="O193" s="131"/>
      <c r="P193" s="123">
        <f t="shared" si="19"/>
        <v>-2.0999999999999996</v>
      </c>
      <c r="Q193" s="123">
        <f t="shared" si="20"/>
        <v>-0.90000000000000036</v>
      </c>
      <c r="R193" s="48">
        <f t="shared" si="15"/>
        <v>50</v>
      </c>
      <c r="S193" s="76">
        <f t="shared" si="22"/>
        <v>55</v>
      </c>
      <c r="T193">
        <v>6</v>
      </c>
      <c r="U193" s="48">
        <v>3</v>
      </c>
      <c r="V193" s="48">
        <f t="shared" si="21"/>
        <v>50</v>
      </c>
      <c r="W193" s="75">
        <v>0.8</v>
      </c>
    </row>
    <row r="194" spans="1:23" hidden="1">
      <c r="A194" s="124" t="s">
        <v>199</v>
      </c>
      <c r="B194" s="124"/>
      <c r="C194" s="124">
        <v>13</v>
      </c>
      <c r="D194" s="131"/>
      <c r="E194" s="132"/>
      <c r="F194" s="132"/>
      <c r="G194" s="132"/>
      <c r="H194" s="127">
        <v>9</v>
      </c>
      <c r="I194" s="124"/>
      <c r="J194" s="124"/>
      <c r="K194" s="128">
        <v>69.230769230769226</v>
      </c>
      <c r="L194" s="128"/>
      <c r="M194" s="129"/>
      <c r="N194" s="121">
        <f t="shared" si="16"/>
        <v>-9</v>
      </c>
      <c r="O194" s="131"/>
      <c r="P194" s="123">
        <f t="shared" si="19"/>
        <v>-6.3</v>
      </c>
      <c r="Q194" s="123">
        <f t="shared" si="20"/>
        <v>-2.7</v>
      </c>
      <c r="R194" s="48">
        <f t="shared" si="15"/>
        <v>69.230769230769226</v>
      </c>
      <c r="S194" s="76">
        <f t="shared" si="22"/>
        <v>76.153846153846146</v>
      </c>
      <c r="T194">
        <v>13</v>
      </c>
      <c r="U194" s="48">
        <v>9</v>
      </c>
      <c r="V194" s="48">
        <f t="shared" si="21"/>
        <v>69.230769230769226</v>
      </c>
      <c r="W194" s="75">
        <v>0.8</v>
      </c>
    </row>
    <row r="195" spans="1:23" hidden="1">
      <c r="A195" s="124" t="s">
        <v>200</v>
      </c>
      <c r="B195" s="124"/>
      <c r="C195" s="124">
        <v>5</v>
      </c>
      <c r="D195" s="131"/>
      <c r="E195" s="132"/>
      <c r="F195" s="132"/>
      <c r="G195" s="132"/>
      <c r="H195" s="127">
        <v>4</v>
      </c>
      <c r="I195" s="124"/>
      <c r="J195" s="124"/>
      <c r="K195" s="128">
        <v>80</v>
      </c>
      <c r="L195" s="128"/>
      <c r="M195" s="129"/>
      <c r="N195" s="121">
        <f t="shared" si="16"/>
        <v>-4</v>
      </c>
      <c r="O195" s="131"/>
      <c r="P195" s="123">
        <f t="shared" si="19"/>
        <v>-2.8</v>
      </c>
      <c r="Q195" s="123">
        <f t="shared" si="20"/>
        <v>-1.2000000000000002</v>
      </c>
      <c r="R195" s="48">
        <f t="shared" ref="R195:R224" si="23">H195/C195*100</f>
        <v>80</v>
      </c>
      <c r="S195" s="76">
        <f t="shared" si="22"/>
        <v>88</v>
      </c>
      <c r="T195">
        <v>5</v>
      </c>
      <c r="U195" s="48">
        <v>4</v>
      </c>
      <c r="V195" s="48">
        <f t="shared" si="21"/>
        <v>80</v>
      </c>
      <c r="W195" s="75">
        <v>0.8</v>
      </c>
    </row>
    <row r="196" spans="1:23" hidden="1">
      <c r="A196" s="124" t="s">
        <v>201</v>
      </c>
      <c r="B196" s="124"/>
      <c r="C196" s="124">
        <v>1</v>
      </c>
      <c r="D196" s="131"/>
      <c r="E196" s="132"/>
      <c r="F196" s="132"/>
      <c r="G196" s="132"/>
      <c r="H196" s="127"/>
      <c r="I196" s="124"/>
      <c r="J196" s="124"/>
      <c r="K196" s="128">
        <v>0</v>
      </c>
      <c r="L196" s="128"/>
      <c r="M196" s="129"/>
      <c r="N196" s="121">
        <f t="shared" ref="N196:N223" si="24">M196-H196</f>
        <v>0</v>
      </c>
      <c r="O196" s="131"/>
      <c r="P196" s="123">
        <f t="shared" si="19"/>
        <v>0</v>
      </c>
      <c r="Q196" s="123">
        <f t="shared" si="20"/>
        <v>0</v>
      </c>
      <c r="R196" s="48">
        <f t="shared" si="23"/>
        <v>0</v>
      </c>
      <c r="S196" s="76">
        <f t="shared" si="22"/>
        <v>0</v>
      </c>
      <c r="T196">
        <v>1</v>
      </c>
      <c r="V196" s="48">
        <f t="shared" si="21"/>
        <v>0</v>
      </c>
      <c r="W196" s="75">
        <v>0.8</v>
      </c>
    </row>
    <row r="197" spans="1:23">
      <c r="A197" s="149" t="s">
        <v>208</v>
      </c>
      <c r="B197" s="149">
        <v>34</v>
      </c>
      <c r="C197" s="149">
        <v>37</v>
      </c>
      <c r="D197" s="150" t="s">
        <v>248</v>
      </c>
      <c r="E197" s="150"/>
      <c r="F197" s="150"/>
      <c r="G197" s="150"/>
      <c r="H197" s="127">
        <v>17</v>
      </c>
      <c r="I197" s="149"/>
      <c r="J197" s="149"/>
      <c r="K197" s="151">
        <v>45.945945945945951</v>
      </c>
      <c r="L197" s="151">
        <f>K197+4.6</f>
        <v>50.545945945945952</v>
      </c>
      <c r="M197" s="129">
        <f>41*0.51</f>
        <v>20.91</v>
      </c>
      <c r="N197" s="121">
        <f t="shared" si="24"/>
        <v>3.91</v>
      </c>
      <c r="O197" s="150" t="s">
        <v>248</v>
      </c>
      <c r="P197" s="123">
        <f t="shared" si="19"/>
        <v>2.7370000000000001</v>
      </c>
      <c r="Q197" s="123">
        <f t="shared" si="20"/>
        <v>1.173</v>
      </c>
      <c r="R197" s="66">
        <f t="shared" si="23"/>
        <v>45.945945945945951</v>
      </c>
      <c r="S197" s="97">
        <f t="shared" si="22"/>
        <v>50.540540540540547</v>
      </c>
      <c r="T197" s="65">
        <v>36</v>
      </c>
      <c r="U197" s="66">
        <v>16</v>
      </c>
      <c r="V197" s="66">
        <f t="shared" si="21"/>
        <v>44.444444444444443</v>
      </c>
      <c r="W197" s="98">
        <v>0.8</v>
      </c>
    </row>
    <row r="198" spans="1:23" hidden="1">
      <c r="A198" s="152" t="s">
        <v>12</v>
      </c>
      <c r="B198" s="152"/>
      <c r="C198" s="152">
        <v>2</v>
      </c>
      <c r="D198" s="131"/>
      <c r="E198" s="132"/>
      <c r="F198" s="132"/>
      <c r="G198" s="132"/>
      <c r="H198" s="127">
        <v>2</v>
      </c>
      <c r="I198" s="152"/>
      <c r="J198" s="152"/>
      <c r="K198" s="128">
        <v>100</v>
      </c>
      <c r="L198" s="128"/>
      <c r="M198" s="129"/>
      <c r="N198" s="121">
        <f t="shared" si="24"/>
        <v>-2</v>
      </c>
      <c r="O198" s="131"/>
      <c r="P198" s="123">
        <f t="shared" si="19"/>
        <v>-1.4</v>
      </c>
      <c r="Q198" s="123">
        <f t="shared" si="20"/>
        <v>-0.60000000000000009</v>
      </c>
      <c r="R198" s="48">
        <f t="shared" si="23"/>
        <v>100</v>
      </c>
      <c r="S198" s="76">
        <v>100</v>
      </c>
      <c r="T198">
        <v>2</v>
      </c>
      <c r="U198" s="48">
        <v>2</v>
      </c>
      <c r="V198" s="54">
        <f t="shared" si="21"/>
        <v>100</v>
      </c>
      <c r="W198" s="75">
        <v>0.8</v>
      </c>
    </row>
    <row r="199" spans="1:23" hidden="1">
      <c r="A199" s="152" t="s">
        <v>203</v>
      </c>
      <c r="B199" s="152"/>
      <c r="C199" s="152">
        <v>1</v>
      </c>
      <c r="D199" s="131"/>
      <c r="E199" s="132"/>
      <c r="F199" s="132"/>
      <c r="G199" s="132"/>
      <c r="H199" s="127"/>
      <c r="I199" s="152"/>
      <c r="J199" s="152"/>
      <c r="K199" s="128">
        <v>0</v>
      </c>
      <c r="L199" s="128"/>
      <c r="M199" s="129"/>
      <c r="N199" s="121">
        <f t="shared" si="24"/>
        <v>0</v>
      </c>
      <c r="O199" s="131"/>
      <c r="P199" s="123">
        <f t="shared" si="19"/>
        <v>0</v>
      </c>
      <c r="Q199" s="123">
        <f t="shared" si="20"/>
        <v>0</v>
      </c>
      <c r="R199" s="48">
        <f t="shared" si="23"/>
        <v>0</v>
      </c>
      <c r="S199" s="76">
        <f>R199+R199*0.1</f>
        <v>0</v>
      </c>
      <c r="T199">
        <v>1</v>
      </c>
      <c r="V199" s="54">
        <f t="shared" si="21"/>
        <v>0</v>
      </c>
      <c r="W199" s="75">
        <v>0.8</v>
      </c>
    </row>
    <row r="200" spans="1:23" hidden="1">
      <c r="A200" s="152" t="s">
        <v>204</v>
      </c>
      <c r="B200" s="152"/>
      <c r="C200" s="152">
        <v>1</v>
      </c>
      <c r="D200" s="131"/>
      <c r="E200" s="132"/>
      <c r="F200" s="132"/>
      <c r="G200" s="132"/>
      <c r="H200" s="127"/>
      <c r="I200" s="152"/>
      <c r="J200" s="152"/>
      <c r="K200" s="128">
        <v>0</v>
      </c>
      <c r="L200" s="128"/>
      <c r="M200" s="129"/>
      <c r="N200" s="121">
        <f t="shared" si="24"/>
        <v>0</v>
      </c>
      <c r="O200" s="131"/>
      <c r="P200" s="123">
        <f t="shared" si="19"/>
        <v>0</v>
      </c>
      <c r="Q200" s="123">
        <f t="shared" si="20"/>
        <v>0</v>
      </c>
      <c r="R200" s="48">
        <f t="shared" si="23"/>
        <v>0</v>
      </c>
      <c r="S200" s="76">
        <f>R200+R200*0.1</f>
        <v>0</v>
      </c>
      <c r="T200">
        <v>1</v>
      </c>
      <c r="V200" s="54">
        <f t="shared" si="21"/>
        <v>0</v>
      </c>
      <c r="W200" s="75">
        <v>0.8</v>
      </c>
    </row>
    <row r="201" spans="1:23" hidden="1">
      <c r="A201" s="152" t="s">
        <v>205</v>
      </c>
      <c r="B201" s="152"/>
      <c r="C201" s="152">
        <v>3</v>
      </c>
      <c r="D201" s="131"/>
      <c r="E201" s="132"/>
      <c r="F201" s="132"/>
      <c r="G201" s="132"/>
      <c r="H201" s="127">
        <v>1</v>
      </c>
      <c r="I201" s="152"/>
      <c r="J201" s="152"/>
      <c r="K201" s="128">
        <v>33.333333333333329</v>
      </c>
      <c r="L201" s="128"/>
      <c r="M201" s="129"/>
      <c r="N201" s="121">
        <f t="shared" si="24"/>
        <v>-1</v>
      </c>
      <c r="O201" s="131"/>
      <c r="P201" s="123">
        <f t="shared" si="19"/>
        <v>-0.7</v>
      </c>
      <c r="Q201" s="123">
        <f t="shared" si="20"/>
        <v>-0.30000000000000004</v>
      </c>
      <c r="R201" s="48">
        <f t="shared" si="23"/>
        <v>33.333333333333329</v>
      </c>
      <c r="S201" s="76">
        <f>R201+R201*0.1</f>
        <v>36.666666666666664</v>
      </c>
      <c r="T201">
        <v>3</v>
      </c>
      <c r="U201" s="48">
        <v>1</v>
      </c>
      <c r="V201" s="54">
        <f t="shared" si="21"/>
        <v>33.333333333333329</v>
      </c>
      <c r="W201" s="75">
        <v>0.8</v>
      </c>
    </row>
    <row r="202" spans="1:23" hidden="1">
      <c r="A202" s="152" t="s">
        <v>206</v>
      </c>
      <c r="B202" s="152"/>
      <c r="C202" s="152">
        <v>2</v>
      </c>
      <c r="D202" s="131"/>
      <c r="E202" s="132"/>
      <c r="F202" s="132"/>
      <c r="G202" s="132"/>
      <c r="H202" s="127">
        <v>2</v>
      </c>
      <c r="I202" s="152"/>
      <c r="J202" s="152"/>
      <c r="K202" s="128">
        <v>100</v>
      </c>
      <c r="L202" s="128"/>
      <c r="M202" s="129"/>
      <c r="N202" s="121">
        <f t="shared" si="24"/>
        <v>-2</v>
      </c>
      <c r="O202" s="131"/>
      <c r="P202" s="123">
        <f t="shared" si="19"/>
        <v>-1.4</v>
      </c>
      <c r="Q202" s="123">
        <f t="shared" si="20"/>
        <v>-0.60000000000000009</v>
      </c>
      <c r="R202" s="48">
        <f t="shared" si="23"/>
        <v>100</v>
      </c>
      <c r="S202" s="76">
        <v>100</v>
      </c>
      <c r="T202">
        <v>2</v>
      </c>
      <c r="U202" s="48">
        <v>2</v>
      </c>
      <c r="V202" s="54">
        <f t="shared" si="21"/>
        <v>100</v>
      </c>
      <c r="W202" s="75">
        <v>0.8</v>
      </c>
    </row>
    <row r="203" spans="1:23" hidden="1">
      <c r="A203" s="152" t="s">
        <v>207</v>
      </c>
      <c r="B203" s="152"/>
      <c r="C203" s="152">
        <v>1</v>
      </c>
      <c r="D203" s="131"/>
      <c r="E203" s="132"/>
      <c r="F203" s="132"/>
      <c r="G203" s="132"/>
      <c r="H203" s="127"/>
      <c r="I203" s="152"/>
      <c r="J203" s="152"/>
      <c r="K203" s="128">
        <v>0</v>
      </c>
      <c r="L203" s="128"/>
      <c r="M203" s="129"/>
      <c r="N203" s="121">
        <f t="shared" si="24"/>
        <v>0</v>
      </c>
      <c r="O203" s="131"/>
      <c r="P203" s="123">
        <f t="shared" si="19"/>
        <v>0</v>
      </c>
      <c r="Q203" s="123">
        <f t="shared" si="20"/>
        <v>0</v>
      </c>
      <c r="R203" s="48">
        <f t="shared" si="23"/>
        <v>0</v>
      </c>
      <c r="S203" s="76">
        <f t="shared" ref="S203:S220" si="25">R203+R203*0.1</f>
        <v>0</v>
      </c>
      <c r="T203">
        <v>1</v>
      </c>
      <c r="V203" s="54">
        <f t="shared" si="21"/>
        <v>0</v>
      </c>
      <c r="W203" s="75">
        <v>0.8</v>
      </c>
    </row>
    <row r="204" spans="1:23" hidden="1">
      <c r="A204" s="152" t="s">
        <v>208</v>
      </c>
      <c r="B204" s="152"/>
      <c r="C204" s="152">
        <v>7</v>
      </c>
      <c r="D204" s="131"/>
      <c r="E204" s="132"/>
      <c r="F204" s="132"/>
      <c r="G204" s="132"/>
      <c r="H204" s="127">
        <v>4</v>
      </c>
      <c r="I204" s="152"/>
      <c r="J204" s="152"/>
      <c r="K204" s="128">
        <v>57.142857142857139</v>
      </c>
      <c r="L204" s="128"/>
      <c r="M204" s="129"/>
      <c r="N204" s="121">
        <f t="shared" si="24"/>
        <v>-4</v>
      </c>
      <c r="O204" s="131"/>
      <c r="P204" s="123">
        <f t="shared" si="19"/>
        <v>-2.8</v>
      </c>
      <c r="Q204" s="123">
        <f t="shared" si="20"/>
        <v>-1.2000000000000002</v>
      </c>
      <c r="R204" s="48">
        <f t="shared" si="23"/>
        <v>57.142857142857139</v>
      </c>
      <c r="S204" s="76">
        <f t="shared" si="25"/>
        <v>62.857142857142854</v>
      </c>
      <c r="T204">
        <v>7</v>
      </c>
      <c r="U204" s="48">
        <v>4</v>
      </c>
      <c r="V204" s="54">
        <f t="shared" si="21"/>
        <v>57.142857142857139</v>
      </c>
      <c r="W204" s="75">
        <v>0.8</v>
      </c>
    </row>
    <row r="205" spans="1:23" hidden="1">
      <c r="A205" s="152" t="s">
        <v>209</v>
      </c>
      <c r="B205" s="152"/>
      <c r="C205" s="152">
        <v>11</v>
      </c>
      <c r="D205" s="131"/>
      <c r="E205" s="132"/>
      <c r="F205" s="132"/>
      <c r="G205" s="132"/>
      <c r="H205" s="127">
        <v>7</v>
      </c>
      <c r="I205" s="152"/>
      <c r="J205" s="152"/>
      <c r="K205" s="128">
        <v>63.636363636363633</v>
      </c>
      <c r="L205" s="128"/>
      <c r="M205" s="129"/>
      <c r="N205" s="121">
        <f t="shared" si="24"/>
        <v>-7</v>
      </c>
      <c r="O205" s="131"/>
      <c r="P205" s="123">
        <f t="shared" si="19"/>
        <v>-4.8999999999999995</v>
      </c>
      <c r="Q205" s="123">
        <f t="shared" si="20"/>
        <v>-2.1000000000000005</v>
      </c>
      <c r="R205" s="48">
        <f t="shared" si="23"/>
        <v>63.636363636363633</v>
      </c>
      <c r="S205" s="76">
        <f t="shared" si="25"/>
        <v>70</v>
      </c>
      <c r="T205">
        <v>10</v>
      </c>
      <c r="U205" s="48">
        <v>6</v>
      </c>
      <c r="V205" s="54">
        <f t="shared" si="21"/>
        <v>60</v>
      </c>
      <c r="W205" s="75">
        <v>0.8</v>
      </c>
    </row>
    <row r="206" spans="1:23" hidden="1">
      <c r="A206" s="152" t="s">
        <v>210</v>
      </c>
      <c r="B206" s="152"/>
      <c r="C206" s="152">
        <v>2</v>
      </c>
      <c r="D206" s="131"/>
      <c r="E206" s="132"/>
      <c r="F206" s="132"/>
      <c r="G206" s="132"/>
      <c r="H206" s="127"/>
      <c r="I206" s="152"/>
      <c r="J206" s="152"/>
      <c r="K206" s="128">
        <v>0</v>
      </c>
      <c r="L206" s="128"/>
      <c r="M206" s="129"/>
      <c r="N206" s="121">
        <f t="shared" si="24"/>
        <v>0</v>
      </c>
      <c r="O206" s="131"/>
      <c r="P206" s="123">
        <f t="shared" si="19"/>
        <v>0</v>
      </c>
      <c r="Q206" s="123">
        <f t="shared" si="20"/>
        <v>0</v>
      </c>
      <c r="R206" s="48">
        <f t="shared" si="23"/>
        <v>0</v>
      </c>
      <c r="S206" s="76">
        <f t="shared" si="25"/>
        <v>0</v>
      </c>
      <c r="T206">
        <v>2</v>
      </c>
      <c r="V206" s="54">
        <f t="shared" si="21"/>
        <v>0</v>
      </c>
      <c r="W206" s="75">
        <v>0.8</v>
      </c>
    </row>
    <row r="207" spans="1:23" hidden="1">
      <c r="A207" s="152" t="s">
        <v>211</v>
      </c>
      <c r="B207" s="152"/>
      <c r="C207" s="152">
        <v>7</v>
      </c>
      <c r="D207" s="131"/>
      <c r="E207" s="132"/>
      <c r="F207" s="132"/>
      <c r="G207" s="132"/>
      <c r="H207" s="127">
        <v>1</v>
      </c>
      <c r="I207" s="152"/>
      <c r="J207" s="152"/>
      <c r="K207" s="128">
        <v>14.285714285714285</v>
      </c>
      <c r="L207" s="128"/>
      <c r="M207" s="129"/>
      <c r="N207" s="121">
        <f t="shared" si="24"/>
        <v>-1</v>
      </c>
      <c r="O207" s="131"/>
      <c r="P207" s="123">
        <f t="shared" si="19"/>
        <v>-0.7</v>
      </c>
      <c r="Q207" s="123">
        <f t="shared" si="20"/>
        <v>-0.30000000000000004</v>
      </c>
      <c r="R207" s="48">
        <f t="shared" si="23"/>
        <v>14.285714285714285</v>
      </c>
      <c r="S207" s="76">
        <f t="shared" si="25"/>
        <v>15.714285714285714</v>
      </c>
      <c r="T207">
        <v>7</v>
      </c>
      <c r="U207" s="48">
        <v>1</v>
      </c>
      <c r="V207" s="54">
        <f t="shared" si="21"/>
        <v>14.285714285714285</v>
      </c>
      <c r="W207" s="75">
        <v>0.8</v>
      </c>
    </row>
    <row r="208" spans="1:23">
      <c r="A208" s="149" t="s">
        <v>219</v>
      </c>
      <c r="B208" s="149">
        <v>47</v>
      </c>
      <c r="C208" s="149">
        <v>54</v>
      </c>
      <c r="D208" s="150" t="s">
        <v>246</v>
      </c>
      <c r="E208" s="150"/>
      <c r="F208" s="150"/>
      <c r="G208" s="150"/>
      <c r="H208" s="127">
        <v>12</v>
      </c>
      <c r="I208" s="149"/>
      <c r="J208" s="149"/>
      <c r="K208" s="151">
        <v>22.222222222222221</v>
      </c>
      <c r="L208" s="151">
        <f>K208+2.2</f>
        <v>24.422222222222221</v>
      </c>
      <c r="M208" s="129">
        <f>60*0.24</f>
        <v>14.399999999999999</v>
      </c>
      <c r="N208" s="121">
        <f t="shared" si="24"/>
        <v>2.3999999999999986</v>
      </c>
      <c r="O208" s="150" t="s">
        <v>266</v>
      </c>
      <c r="P208" s="123">
        <f t="shared" si="19"/>
        <v>1.6799999999999988</v>
      </c>
      <c r="Q208" s="123">
        <f t="shared" si="20"/>
        <v>0.71999999999999975</v>
      </c>
      <c r="R208" s="66">
        <f t="shared" si="23"/>
        <v>22.222222222222221</v>
      </c>
      <c r="S208" s="97">
        <f t="shared" si="25"/>
        <v>24.444444444444443</v>
      </c>
      <c r="T208" s="65">
        <v>36</v>
      </c>
      <c r="U208" s="66">
        <v>12</v>
      </c>
      <c r="V208" s="66">
        <f t="shared" si="21"/>
        <v>33.333333333333329</v>
      </c>
      <c r="W208" s="98">
        <v>0.8</v>
      </c>
    </row>
    <row r="209" spans="1:23" hidden="1">
      <c r="A209" s="124" t="s">
        <v>213</v>
      </c>
      <c r="B209" s="124"/>
      <c r="C209" s="124">
        <v>2</v>
      </c>
      <c r="D209" s="131"/>
      <c r="E209" s="132"/>
      <c r="F209" s="132"/>
      <c r="G209" s="132"/>
      <c r="H209" s="127"/>
      <c r="I209" s="124"/>
      <c r="J209" s="124"/>
      <c r="K209" s="128">
        <v>0</v>
      </c>
      <c r="L209" s="128"/>
      <c r="M209" s="129"/>
      <c r="N209" s="121">
        <f t="shared" si="24"/>
        <v>0</v>
      </c>
      <c r="O209" s="131"/>
      <c r="P209" s="123">
        <f t="shared" si="19"/>
        <v>0</v>
      </c>
      <c r="Q209" s="123">
        <f t="shared" si="20"/>
        <v>0</v>
      </c>
      <c r="R209" s="48">
        <f t="shared" si="23"/>
        <v>0</v>
      </c>
      <c r="S209" s="76">
        <f t="shared" si="25"/>
        <v>0</v>
      </c>
      <c r="T209">
        <v>1</v>
      </c>
      <c r="V209" s="48">
        <f t="shared" si="21"/>
        <v>0</v>
      </c>
      <c r="W209" s="75">
        <v>0.8</v>
      </c>
    </row>
    <row r="210" spans="1:23" hidden="1">
      <c r="A210" s="124" t="s">
        <v>214</v>
      </c>
      <c r="B210" s="124"/>
      <c r="C210" s="124">
        <v>3</v>
      </c>
      <c r="D210" s="131"/>
      <c r="E210" s="132"/>
      <c r="F210" s="132"/>
      <c r="G210" s="132"/>
      <c r="H210" s="127">
        <v>1</v>
      </c>
      <c r="I210" s="124"/>
      <c r="J210" s="124"/>
      <c r="K210" s="128">
        <v>33.333333333333329</v>
      </c>
      <c r="L210" s="128"/>
      <c r="M210" s="129"/>
      <c r="N210" s="121">
        <f t="shared" si="24"/>
        <v>-1</v>
      </c>
      <c r="O210" s="131"/>
      <c r="P210" s="123">
        <f t="shared" si="19"/>
        <v>-0.7</v>
      </c>
      <c r="Q210" s="123">
        <f t="shared" si="20"/>
        <v>-0.30000000000000004</v>
      </c>
      <c r="R210" s="48">
        <f t="shared" si="23"/>
        <v>33.333333333333329</v>
      </c>
      <c r="S210" s="76">
        <f t="shared" si="25"/>
        <v>36.666666666666664</v>
      </c>
      <c r="T210">
        <v>1</v>
      </c>
      <c r="U210" s="48">
        <v>1</v>
      </c>
      <c r="V210" s="48">
        <f t="shared" si="21"/>
        <v>100</v>
      </c>
      <c r="W210" s="75">
        <v>0.8</v>
      </c>
    </row>
    <row r="211" spans="1:23" hidden="1">
      <c r="A211" s="124" t="s">
        <v>215</v>
      </c>
      <c r="B211" s="124"/>
      <c r="C211" s="124">
        <v>6</v>
      </c>
      <c r="D211" s="131"/>
      <c r="E211" s="132"/>
      <c r="F211" s="132"/>
      <c r="G211" s="132"/>
      <c r="H211" s="127">
        <v>1</v>
      </c>
      <c r="I211" s="124"/>
      <c r="J211" s="124"/>
      <c r="K211" s="128">
        <v>16.666666666666664</v>
      </c>
      <c r="L211" s="128"/>
      <c r="M211" s="129"/>
      <c r="N211" s="121">
        <f t="shared" si="24"/>
        <v>-1</v>
      </c>
      <c r="O211" s="131"/>
      <c r="P211" s="123">
        <f t="shared" si="19"/>
        <v>-0.7</v>
      </c>
      <c r="Q211" s="123">
        <f t="shared" si="20"/>
        <v>-0.30000000000000004</v>
      </c>
      <c r="R211" s="48">
        <f t="shared" si="23"/>
        <v>16.666666666666664</v>
      </c>
      <c r="S211" s="76">
        <f t="shared" si="25"/>
        <v>18.333333333333332</v>
      </c>
      <c r="T211">
        <v>5</v>
      </c>
      <c r="U211" s="48">
        <v>1</v>
      </c>
      <c r="V211" s="48">
        <f t="shared" si="21"/>
        <v>20</v>
      </c>
      <c r="W211" s="75">
        <v>0.8</v>
      </c>
    </row>
    <row r="212" spans="1:23" hidden="1">
      <c r="A212" s="124" t="s">
        <v>174</v>
      </c>
      <c r="B212" s="124"/>
      <c r="C212" s="124">
        <v>3</v>
      </c>
      <c r="D212" s="131"/>
      <c r="E212" s="132"/>
      <c r="F212" s="132"/>
      <c r="G212" s="132"/>
      <c r="H212" s="127"/>
      <c r="I212" s="124"/>
      <c r="J212" s="124"/>
      <c r="K212" s="128">
        <v>0</v>
      </c>
      <c r="L212" s="128"/>
      <c r="M212" s="129"/>
      <c r="N212" s="121">
        <f t="shared" si="24"/>
        <v>0</v>
      </c>
      <c r="O212" s="131"/>
      <c r="P212" s="123">
        <f t="shared" si="19"/>
        <v>0</v>
      </c>
      <c r="Q212" s="123">
        <f t="shared" si="20"/>
        <v>0</v>
      </c>
      <c r="R212" s="48">
        <f t="shared" si="23"/>
        <v>0</v>
      </c>
      <c r="S212" s="76">
        <f t="shared" si="25"/>
        <v>0</v>
      </c>
      <c r="V212" s="48">
        <v>0</v>
      </c>
      <c r="W212" s="75">
        <v>0.8</v>
      </c>
    </row>
    <row r="213" spans="1:23" hidden="1">
      <c r="A213" s="124" t="s">
        <v>216</v>
      </c>
      <c r="B213" s="124"/>
      <c r="C213" s="124">
        <v>5</v>
      </c>
      <c r="D213" s="131"/>
      <c r="E213" s="132"/>
      <c r="F213" s="132"/>
      <c r="G213" s="132"/>
      <c r="H213" s="127"/>
      <c r="I213" s="124"/>
      <c r="J213" s="124"/>
      <c r="K213" s="128">
        <v>0</v>
      </c>
      <c r="L213" s="128"/>
      <c r="M213" s="129"/>
      <c r="N213" s="121">
        <f t="shared" si="24"/>
        <v>0</v>
      </c>
      <c r="O213" s="131"/>
      <c r="P213" s="123">
        <f t="shared" si="19"/>
        <v>0</v>
      </c>
      <c r="Q213" s="123">
        <f t="shared" si="20"/>
        <v>0</v>
      </c>
      <c r="R213" s="48">
        <f t="shared" si="23"/>
        <v>0</v>
      </c>
      <c r="S213" s="76">
        <f t="shared" si="25"/>
        <v>0</v>
      </c>
      <c r="T213">
        <v>4</v>
      </c>
      <c r="V213" s="48">
        <f>U213/T213*100</f>
        <v>0</v>
      </c>
      <c r="W213" s="75">
        <v>0.8</v>
      </c>
    </row>
    <row r="214" spans="1:23" hidden="1">
      <c r="A214" s="124" t="s">
        <v>217</v>
      </c>
      <c r="B214" s="124"/>
      <c r="C214" s="124">
        <v>3</v>
      </c>
      <c r="D214" s="131"/>
      <c r="E214" s="132"/>
      <c r="F214" s="132"/>
      <c r="G214" s="132"/>
      <c r="H214" s="127"/>
      <c r="I214" s="124"/>
      <c r="J214" s="124"/>
      <c r="K214" s="128">
        <v>0</v>
      </c>
      <c r="L214" s="128"/>
      <c r="M214" s="129"/>
      <c r="N214" s="121">
        <f t="shared" si="24"/>
        <v>0</v>
      </c>
      <c r="O214" s="131"/>
      <c r="P214" s="123">
        <f t="shared" ref="P214:P224" si="26">N214*0.7</f>
        <v>0</v>
      </c>
      <c r="Q214" s="123">
        <f t="shared" ref="Q214:Q224" si="27">N214-P214</f>
        <v>0</v>
      </c>
      <c r="R214" s="48">
        <f t="shared" si="23"/>
        <v>0</v>
      </c>
      <c r="S214" s="76">
        <f t="shared" si="25"/>
        <v>0</v>
      </c>
      <c r="T214">
        <v>2</v>
      </c>
      <c r="V214" s="48">
        <f>U214/T214*100</f>
        <v>0</v>
      </c>
      <c r="W214" s="75">
        <v>0.8</v>
      </c>
    </row>
    <row r="215" spans="1:23" hidden="1">
      <c r="A215" s="124" t="s">
        <v>218</v>
      </c>
      <c r="B215" s="124"/>
      <c r="C215" s="124">
        <v>1</v>
      </c>
      <c r="D215" s="131"/>
      <c r="E215" s="132"/>
      <c r="F215" s="132"/>
      <c r="G215" s="132"/>
      <c r="H215" s="127"/>
      <c r="I215" s="124"/>
      <c r="J215" s="124"/>
      <c r="K215" s="128">
        <v>0</v>
      </c>
      <c r="L215" s="128"/>
      <c r="M215" s="129"/>
      <c r="N215" s="121">
        <f t="shared" si="24"/>
        <v>0</v>
      </c>
      <c r="O215" s="131"/>
      <c r="P215" s="123">
        <f t="shared" si="26"/>
        <v>0</v>
      </c>
      <c r="Q215" s="123">
        <f t="shared" si="27"/>
        <v>0</v>
      </c>
      <c r="R215" s="48">
        <f t="shared" si="23"/>
        <v>0</v>
      </c>
      <c r="S215" s="76">
        <f t="shared" si="25"/>
        <v>0</v>
      </c>
      <c r="V215" s="48">
        <v>0</v>
      </c>
      <c r="W215" s="75">
        <v>0.8</v>
      </c>
    </row>
    <row r="216" spans="1:23" hidden="1">
      <c r="A216" s="124" t="s">
        <v>219</v>
      </c>
      <c r="B216" s="124"/>
      <c r="C216" s="124">
        <v>6</v>
      </c>
      <c r="D216" s="131"/>
      <c r="E216" s="132"/>
      <c r="F216" s="132"/>
      <c r="G216" s="132"/>
      <c r="H216" s="127">
        <v>2</v>
      </c>
      <c r="I216" s="124"/>
      <c r="J216" s="124"/>
      <c r="K216" s="128">
        <v>33.333333333333329</v>
      </c>
      <c r="L216" s="128"/>
      <c r="M216" s="129"/>
      <c r="N216" s="121">
        <f t="shared" si="24"/>
        <v>-2</v>
      </c>
      <c r="O216" s="131"/>
      <c r="P216" s="123">
        <f t="shared" si="26"/>
        <v>-1.4</v>
      </c>
      <c r="Q216" s="123">
        <f t="shared" si="27"/>
        <v>-0.60000000000000009</v>
      </c>
      <c r="R216" s="48">
        <f t="shared" si="23"/>
        <v>33.333333333333329</v>
      </c>
      <c r="S216" s="76">
        <f t="shared" si="25"/>
        <v>36.666666666666664</v>
      </c>
      <c r="T216">
        <v>6</v>
      </c>
      <c r="U216" s="48">
        <v>2</v>
      </c>
      <c r="V216" s="48">
        <f>U216/T216*100</f>
        <v>33.333333333333329</v>
      </c>
      <c r="W216" s="75">
        <v>0.8</v>
      </c>
    </row>
    <row r="217" spans="1:23" hidden="1">
      <c r="A217" s="124" t="s">
        <v>220</v>
      </c>
      <c r="B217" s="124"/>
      <c r="C217" s="124">
        <v>13</v>
      </c>
      <c r="D217" s="131"/>
      <c r="E217" s="132"/>
      <c r="F217" s="132"/>
      <c r="G217" s="132"/>
      <c r="H217" s="127">
        <v>6</v>
      </c>
      <c r="I217" s="124"/>
      <c r="J217" s="124"/>
      <c r="K217" s="128">
        <v>46.153846153846153</v>
      </c>
      <c r="L217" s="128"/>
      <c r="M217" s="129"/>
      <c r="N217" s="121">
        <f t="shared" si="24"/>
        <v>-6</v>
      </c>
      <c r="O217" s="131"/>
      <c r="P217" s="123">
        <f t="shared" si="26"/>
        <v>-4.1999999999999993</v>
      </c>
      <c r="Q217" s="123">
        <f t="shared" si="27"/>
        <v>-1.8000000000000007</v>
      </c>
      <c r="R217" s="48">
        <f t="shared" si="23"/>
        <v>46.153846153846153</v>
      </c>
      <c r="S217" s="76">
        <f t="shared" si="25"/>
        <v>50.769230769230766</v>
      </c>
      <c r="T217">
        <v>13</v>
      </c>
      <c r="U217" s="48">
        <v>6</v>
      </c>
      <c r="V217" s="48">
        <f>U217/T217*100</f>
        <v>46.153846153846153</v>
      </c>
      <c r="W217" s="75">
        <v>0.8</v>
      </c>
    </row>
    <row r="218" spans="1:23" hidden="1">
      <c r="A218" s="124" t="s">
        <v>221</v>
      </c>
      <c r="B218" s="124"/>
      <c r="C218" s="124">
        <v>3</v>
      </c>
      <c r="D218" s="131"/>
      <c r="E218" s="132"/>
      <c r="F218" s="132"/>
      <c r="G218" s="132"/>
      <c r="H218" s="127"/>
      <c r="I218" s="124"/>
      <c r="J218" s="124"/>
      <c r="K218" s="128">
        <v>0</v>
      </c>
      <c r="L218" s="128"/>
      <c r="M218" s="129"/>
      <c r="N218" s="121">
        <f t="shared" si="24"/>
        <v>0</v>
      </c>
      <c r="O218" s="131"/>
      <c r="P218" s="123">
        <f t="shared" si="26"/>
        <v>0</v>
      </c>
      <c r="Q218" s="123">
        <f t="shared" si="27"/>
        <v>0</v>
      </c>
      <c r="R218" s="48">
        <f t="shared" si="23"/>
        <v>0</v>
      </c>
      <c r="S218" s="76">
        <f t="shared" si="25"/>
        <v>0</v>
      </c>
      <c r="V218" s="48">
        <v>0</v>
      </c>
      <c r="W218" s="75">
        <v>0.8</v>
      </c>
    </row>
    <row r="219" spans="1:23" hidden="1">
      <c r="A219" s="124" t="s">
        <v>222</v>
      </c>
      <c r="B219" s="124"/>
      <c r="C219" s="124">
        <v>2</v>
      </c>
      <c r="D219" s="131"/>
      <c r="E219" s="132"/>
      <c r="F219" s="132"/>
      <c r="G219" s="132"/>
      <c r="H219" s="127"/>
      <c r="I219" s="124"/>
      <c r="J219" s="124"/>
      <c r="K219" s="128">
        <v>0</v>
      </c>
      <c r="L219" s="128"/>
      <c r="M219" s="129"/>
      <c r="N219" s="121">
        <f t="shared" si="24"/>
        <v>0</v>
      </c>
      <c r="O219" s="131"/>
      <c r="P219" s="123">
        <f t="shared" si="26"/>
        <v>0</v>
      </c>
      <c r="Q219" s="123">
        <f t="shared" si="27"/>
        <v>0</v>
      </c>
      <c r="R219" s="48">
        <f t="shared" si="23"/>
        <v>0</v>
      </c>
      <c r="S219" s="76">
        <f t="shared" si="25"/>
        <v>0</v>
      </c>
      <c r="V219" s="48">
        <v>0</v>
      </c>
      <c r="W219" s="75">
        <v>0.8</v>
      </c>
    </row>
    <row r="220" spans="1:23" hidden="1">
      <c r="A220" s="124" t="s">
        <v>223</v>
      </c>
      <c r="B220" s="124"/>
      <c r="C220" s="124">
        <v>2</v>
      </c>
      <c r="D220" s="131"/>
      <c r="E220" s="132"/>
      <c r="F220" s="132"/>
      <c r="G220" s="132"/>
      <c r="H220" s="127"/>
      <c r="I220" s="124"/>
      <c r="J220" s="124"/>
      <c r="K220" s="128">
        <v>0</v>
      </c>
      <c r="L220" s="128"/>
      <c r="M220" s="129"/>
      <c r="N220" s="121">
        <f t="shared" si="24"/>
        <v>0</v>
      </c>
      <c r="O220" s="131"/>
      <c r="P220" s="123">
        <f t="shared" si="26"/>
        <v>0</v>
      </c>
      <c r="Q220" s="123">
        <f t="shared" si="27"/>
        <v>0</v>
      </c>
      <c r="R220" s="48">
        <f t="shared" si="23"/>
        <v>0</v>
      </c>
      <c r="S220" s="76">
        <f t="shared" si="25"/>
        <v>0</v>
      </c>
      <c r="T220">
        <v>1</v>
      </c>
      <c r="V220" s="48">
        <f>U220/T220*100</f>
        <v>0</v>
      </c>
      <c r="W220" s="75">
        <v>0.8</v>
      </c>
    </row>
    <row r="221" spans="1:23" hidden="1">
      <c r="A221" s="124" t="s">
        <v>224</v>
      </c>
      <c r="B221" s="124"/>
      <c r="C221" s="124">
        <v>2</v>
      </c>
      <c r="D221" s="131"/>
      <c r="E221" s="132"/>
      <c r="F221" s="132"/>
      <c r="G221" s="132"/>
      <c r="H221" s="127">
        <v>2</v>
      </c>
      <c r="I221" s="124"/>
      <c r="J221" s="124"/>
      <c r="K221" s="128">
        <v>100</v>
      </c>
      <c r="L221" s="128"/>
      <c r="M221" s="129"/>
      <c r="N221" s="121">
        <f t="shared" si="24"/>
        <v>-2</v>
      </c>
      <c r="O221" s="131"/>
      <c r="P221" s="123">
        <f t="shared" si="26"/>
        <v>-1.4</v>
      </c>
      <c r="Q221" s="123">
        <f t="shared" si="27"/>
        <v>-0.60000000000000009</v>
      </c>
      <c r="R221" s="48">
        <f t="shared" si="23"/>
        <v>100</v>
      </c>
      <c r="S221" s="76">
        <v>100</v>
      </c>
      <c r="T221">
        <v>2</v>
      </c>
      <c r="U221" s="48">
        <v>2</v>
      </c>
      <c r="V221" s="48">
        <f>U221/T221*100</f>
        <v>100</v>
      </c>
      <c r="W221" s="75">
        <v>0.8</v>
      </c>
    </row>
    <row r="222" spans="1:23" hidden="1">
      <c r="A222" s="124" t="s">
        <v>225</v>
      </c>
      <c r="B222" s="124"/>
      <c r="C222" s="124">
        <v>3</v>
      </c>
      <c r="D222" s="131"/>
      <c r="E222" s="132"/>
      <c r="F222" s="132"/>
      <c r="G222" s="132"/>
      <c r="H222" s="127"/>
      <c r="I222" s="124"/>
      <c r="J222" s="124"/>
      <c r="K222" s="128">
        <v>0</v>
      </c>
      <c r="L222" s="128"/>
      <c r="M222" s="129"/>
      <c r="N222" s="121">
        <f t="shared" si="24"/>
        <v>0</v>
      </c>
      <c r="O222" s="131"/>
      <c r="P222" s="123">
        <f t="shared" si="26"/>
        <v>0</v>
      </c>
      <c r="Q222" s="123">
        <f t="shared" si="27"/>
        <v>0</v>
      </c>
      <c r="R222" s="48">
        <f t="shared" si="23"/>
        <v>0</v>
      </c>
      <c r="S222" s="76">
        <f>R222+R222*0.1</f>
        <v>0</v>
      </c>
      <c r="T222">
        <v>1</v>
      </c>
      <c r="V222" s="48">
        <f>U222/T222*100</f>
        <v>0</v>
      </c>
      <c r="W222" s="75">
        <v>0.8</v>
      </c>
    </row>
    <row r="223" spans="1:23">
      <c r="A223" s="149" t="s">
        <v>273</v>
      </c>
      <c r="B223" s="149">
        <v>79</v>
      </c>
      <c r="C223" s="149">
        <v>87</v>
      </c>
      <c r="D223" s="150" t="s">
        <v>249</v>
      </c>
      <c r="E223" s="150"/>
      <c r="F223" s="150"/>
      <c r="G223" s="150"/>
      <c r="H223" s="127">
        <v>69</v>
      </c>
      <c r="I223" s="149"/>
      <c r="J223" s="149"/>
      <c r="K223" s="151">
        <v>79.310344827586206</v>
      </c>
      <c r="L223" s="151">
        <f>K223+7.9</f>
        <v>87.210344827586212</v>
      </c>
      <c r="M223" s="129">
        <f>96*0.87</f>
        <v>83.52</v>
      </c>
      <c r="N223" s="121">
        <f t="shared" si="24"/>
        <v>14.519999999999996</v>
      </c>
      <c r="O223" s="150" t="s">
        <v>242</v>
      </c>
      <c r="P223" s="123">
        <f t="shared" si="26"/>
        <v>10.163999999999996</v>
      </c>
      <c r="Q223" s="123">
        <f t="shared" si="27"/>
        <v>4.3559999999999999</v>
      </c>
      <c r="R223" s="66">
        <f t="shared" si="23"/>
        <v>79.310344827586206</v>
      </c>
      <c r="S223" s="97">
        <f>R223+R223*0.1</f>
        <v>87.241379310344826</v>
      </c>
      <c r="T223" s="65">
        <v>87</v>
      </c>
      <c r="U223" s="66">
        <v>69</v>
      </c>
      <c r="V223" s="66">
        <f>U223/T223*100</f>
        <v>79.310344827586206</v>
      </c>
      <c r="W223" s="98">
        <v>0.8</v>
      </c>
    </row>
    <row r="224" spans="1:23">
      <c r="A224" s="124" t="s">
        <v>232</v>
      </c>
      <c r="B224" s="124">
        <f>SUM(B3:B223)</f>
        <v>1509</v>
      </c>
      <c r="C224" s="124">
        <v>1730</v>
      </c>
      <c r="D224" s="131" t="s">
        <v>250</v>
      </c>
      <c r="E224" s="132"/>
      <c r="F224" s="132"/>
      <c r="G224" s="132"/>
      <c r="H224" s="127">
        <v>929</v>
      </c>
      <c r="I224" s="124"/>
      <c r="J224" s="124"/>
      <c r="K224" s="128">
        <v>53.699421965317917</v>
      </c>
      <c r="L224" s="128">
        <f>K224+5.4</f>
        <v>59.099421965317916</v>
      </c>
      <c r="M224" s="129">
        <v>1130</v>
      </c>
      <c r="N224" s="129">
        <f>M224-H224</f>
        <v>201</v>
      </c>
      <c r="O224" s="131" t="s">
        <v>250</v>
      </c>
      <c r="P224" s="123">
        <f t="shared" si="26"/>
        <v>140.69999999999999</v>
      </c>
      <c r="Q224" s="123">
        <f t="shared" si="27"/>
        <v>60.300000000000011</v>
      </c>
      <c r="R224" s="48">
        <f t="shared" si="23"/>
        <v>53.699421965317917</v>
      </c>
      <c r="S224" s="76">
        <f>R224+R224*0.1</f>
        <v>59.069364161849705</v>
      </c>
      <c r="T224">
        <v>1446</v>
      </c>
      <c r="U224" s="48">
        <v>892</v>
      </c>
      <c r="V224" s="48">
        <f>U224/T224*100</f>
        <v>61.687413554633473</v>
      </c>
      <c r="W224" s="75">
        <v>0.8</v>
      </c>
    </row>
    <row r="225" spans="1:17">
      <c r="A225" s="124"/>
      <c r="B225" s="124"/>
      <c r="C225" s="124"/>
      <c r="D225" s="124"/>
      <c r="E225" s="126"/>
      <c r="F225" s="126"/>
      <c r="G225" s="126"/>
      <c r="H225" s="127"/>
      <c r="I225" s="124"/>
      <c r="J225" s="124"/>
      <c r="K225" s="128"/>
      <c r="L225" s="128"/>
      <c r="M225" s="129"/>
      <c r="N225" s="129"/>
      <c r="O225" s="124"/>
      <c r="P225" s="123"/>
      <c r="Q225" s="123"/>
    </row>
  </sheetData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224"/>
  <sheetViews>
    <sheetView topLeftCell="A2" workbookViewId="0">
      <selection activeCell="J3" sqref="J3"/>
    </sheetView>
  </sheetViews>
  <sheetFormatPr defaultRowHeight="15"/>
  <cols>
    <col min="1" max="1" width="40.140625" bestFit="1" customWidth="1"/>
    <col min="2" max="3" width="5" bestFit="1" customWidth="1"/>
    <col min="4" max="4" width="13" customWidth="1"/>
    <col min="5" max="7" width="13" style="61" customWidth="1"/>
    <col min="8" max="10" width="12.7109375" customWidth="1"/>
    <col min="11" max="11" width="13" customWidth="1"/>
    <col min="12" max="13" width="13" style="61" customWidth="1"/>
    <col min="14" max="14" width="9.5703125" style="48" bestFit="1" customWidth="1"/>
    <col min="15" max="15" width="18.140625" bestFit="1" customWidth="1"/>
    <col min="16" max="16" width="17" customWidth="1"/>
    <col min="17" max="17" width="16.85546875" style="48" customWidth="1"/>
    <col min="18" max="18" width="9.5703125" style="48" bestFit="1" customWidth="1"/>
    <col min="19" max="19" width="14.28515625" customWidth="1"/>
  </cols>
  <sheetData>
    <row r="2" spans="1:19" s="49" customFormat="1" ht="135">
      <c r="A2" s="49" t="s">
        <v>231</v>
      </c>
      <c r="B2" s="49">
        <v>2019</v>
      </c>
      <c r="C2" s="49">
        <v>2020</v>
      </c>
      <c r="D2" s="73" t="s">
        <v>269</v>
      </c>
      <c r="E2" s="103" t="s">
        <v>270</v>
      </c>
      <c r="F2" s="103" t="s">
        <v>271</v>
      </c>
      <c r="G2" s="103" t="s">
        <v>272</v>
      </c>
      <c r="H2" s="70" t="s">
        <v>274</v>
      </c>
      <c r="I2" s="70" t="s">
        <v>275</v>
      </c>
      <c r="J2" s="70" t="s">
        <v>278</v>
      </c>
      <c r="K2" s="73" t="s">
        <v>254</v>
      </c>
      <c r="L2" s="103" t="s">
        <v>276</v>
      </c>
      <c r="M2" s="103" t="s">
        <v>277</v>
      </c>
      <c r="N2" s="70" t="s">
        <v>261</v>
      </c>
      <c r="O2" s="74" t="s">
        <v>251</v>
      </c>
      <c r="P2" s="49" t="s">
        <v>263</v>
      </c>
      <c r="Q2" s="70" t="s">
        <v>264</v>
      </c>
      <c r="R2" s="70" t="s">
        <v>260</v>
      </c>
      <c r="S2" s="74" t="s">
        <v>262</v>
      </c>
    </row>
    <row r="3" spans="1:19">
      <c r="A3" s="77" t="s">
        <v>252</v>
      </c>
      <c r="B3" s="77">
        <v>54</v>
      </c>
      <c r="C3" s="77">
        <v>68</v>
      </c>
      <c r="D3" s="99" t="s">
        <v>240</v>
      </c>
      <c r="E3" s="99"/>
      <c r="F3" s="99"/>
      <c r="G3" s="99"/>
      <c r="H3" s="64">
        <v>41</v>
      </c>
      <c r="I3" s="64"/>
      <c r="J3" s="64"/>
      <c r="K3" s="78" t="s">
        <v>265</v>
      </c>
      <c r="L3" s="106">
        <v>4</v>
      </c>
      <c r="M3" s="106" t="s">
        <v>230</v>
      </c>
      <c r="N3" s="79">
        <f t="shared" ref="N3:N66" si="0">H3/C3*100</f>
        <v>60.294117647058819</v>
      </c>
      <c r="O3" s="80">
        <v>80</v>
      </c>
      <c r="P3" s="77">
        <v>69</v>
      </c>
      <c r="Q3" s="79">
        <v>41</v>
      </c>
      <c r="R3" s="79">
        <f t="shared" ref="R3:R40" si="1">Q3/P3*100</f>
        <v>59.420289855072461</v>
      </c>
      <c r="S3" s="81">
        <v>0.8</v>
      </c>
    </row>
    <row r="4" spans="1:19">
      <c r="A4" t="s">
        <v>9</v>
      </c>
      <c r="C4">
        <v>5</v>
      </c>
      <c r="D4" s="51"/>
      <c r="H4">
        <v>4</v>
      </c>
      <c r="K4" s="51"/>
      <c r="N4" s="48">
        <f t="shared" si="0"/>
        <v>80</v>
      </c>
      <c r="O4" s="76"/>
      <c r="P4">
        <v>5</v>
      </c>
      <c r="Q4" s="48">
        <v>4</v>
      </c>
      <c r="R4" s="48">
        <f t="shared" si="1"/>
        <v>80</v>
      </c>
      <c r="S4" s="51"/>
    </row>
    <row r="5" spans="1:19">
      <c r="A5" t="s">
        <v>10</v>
      </c>
      <c r="C5">
        <v>4</v>
      </c>
      <c r="D5" s="51"/>
      <c r="H5">
        <v>4</v>
      </c>
      <c r="K5" s="51"/>
      <c r="N5" s="48">
        <f t="shared" si="0"/>
        <v>100</v>
      </c>
      <c r="O5" s="76"/>
      <c r="P5">
        <v>4</v>
      </c>
      <c r="Q5" s="48">
        <v>4</v>
      </c>
      <c r="R5" s="48">
        <f t="shared" si="1"/>
        <v>100</v>
      </c>
      <c r="S5" s="51"/>
    </row>
    <row r="6" spans="1:19">
      <c r="A6" t="s">
        <v>11</v>
      </c>
      <c r="C6">
        <v>4</v>
      </c>
      <c r="D6" s="51"/>
      <c r="H6">
        <v>1</v>
      </c>
      <c r="K6" s="51"/>
      <c r="N6" s="48">
        <f t="shared" si="0"/>
        <v>25</v>
      </c>
      <c r="O6" s="76"/>
      <c r="P6">
        <v>4</v>
      </c>
      <c r="Q6" s="48">
        <v>1</v>
      </c>
      <c r="R6" s="48">
        <f t="shared" si="1"/>
        <v>25</v>
      </c>
      <c r="S6" s="51"/>
    </row>
    <row r="7" spans="1:19">
      <c r="A7" t="s">
        <v>12</v>
      </c>
      <c r="C7">
        <v>4</v>
      </c>
      <c r="D7" s="51"/>
      <c r="K7" s="51"/>
      <c r="N7" s="48">
        <f t="shared" si="0"/>
        <v>0</v>
      </c>
      <c r="O7" s="76"/>
      <c r="P7">
        <v>4</v>
      </c>
      <c r="R7" s="48">
        <f t="shared" si="1"/>
        <v>0</v>
      </c>
      <c r="S7" s="51"/>
    </row>
    <row r="8" spans="1:19">
      <c r="A8" t="s">
        <v>13</v>
      </c>
      <c r="C8">
        <v>8</v>
      </c>
      <c r="D8" s="51"/>
      <c r="H8">
        <v>3</v>
      </c>
      <c r="K8" s="51"/>
      <c r="N8" s="48">
        <f t="shared" si="0"/>
        <v>37.5</v>
      </c>
      <c r="O8" s="76"/>
      <c r="P8">
        <v>8</v>
      </c>
      <c r="Q8" s="48">
        <v>3</v>
      </c>
      <c r="R8" s="48">
        <f t="shared" si="1"/>
        <v>37.5</v>
      </c>
      <c r="S8" s="51"/>
    </row>
    <row r="9" spans="1:19">
      <c r="A9" t="s">
        <v>14</v>
      </c>
      <c r="C9">
        <v>3</v>
      </c>
      <c r="D9" s="51"/>
      <c r="K9" s="51"/>
      <c r="N9" s="48">
        <f t="shared" si="0"/>
        <v>0</v>
      </c>
      <c r="O9" s="76"/>
      <c r="P9">
        <v>3</v>
      </c>
      <c r="R9" s="48">
        <f t="shared" si="1"/>
        <v>0</v>
      </c>
      <c r="S9" s="51"/>
    </row>
    <row r="10" spans="1:19">
      <c r="A10" t="s">
        <v>15</v>
      </c>
      <c r="C10">
        <v>36</v>
      </c>
      <c r="D10" s="51"/>
      <c r="H10">
        <v>29</v>
      </c>
      <c r="K10" s="51"/>
      <c r="N10" s="48">
        <f t="shared" si="0"/>
        <v>80.555555555555557</v>
      </c>
      <c r="O10" s="76"/>
      <c r="P10">
        <v>36</v>
      </c>
      <c r="Q10" s="48">
        <v>29</v>
      </c>
      <c r="R10" s="48">
        <f t="shared" si="1"/>
        <v>80.555555555555557</v>
      </c>
      <c r="S10" s="51"/>
    </row>
    <row r="11" spans="1:19">
      <c r="A11" t="s">
        <v>16</v>
      </c>
      <c r="C11">
        <v>4</v>
      </c>
      <c r="D11" s="51"/>
      <c r="K11" s="51"/>
      <c r="N11" s="48">
        <f t="shared" si="0"/>
        <v>0</v>
      </c>
      <c r="O11" s="76"/>
      <c r="P11">
        <v>4</v>
      </c>
      <c r="R11" s="48">
        <f t="shared" si="1"/>
        <v>0</v>
      </c>
      <c r="S11" s="51"/>
    </row>
    <row r="12" spans="1:19" s="55" customFormat="1">
      <c r="A12" s="77" t="s">
        <v>253</v>
      </c>
      <c r="B12" s="77">
        <v>41</v>
      </c>
      <c r="C12" s="77">
        <v>22</v>
      </c>
      <c r="D12" s="78" t="s">
        <v>247</v>
      </c>
      <c r="E12" s="104"/>
      <c r="F12" s="104"/>
      <c r="G12" s="104"/>
      <c r="H12" s="77">
        <v>16</v>
      </c>
      <c r="I12" s="77"/>
      <c r="J12" s="77"/>
      <c r="K12" s="78" t="s">
        <v>266</v>
      </c>
      <c r="L12" s="104"/>
      <c r="M12" s="104"/>
      <c r="N12" s="79">
        <f t="shared" si="0"/>
        <v>72.727272727272734</v>
      </c>
      <c r="O12" s="80">
        <f>N12+N12*0.1</f>
        <v>80</v>
      </c>
      <c r="P12" s="77">
        <v>20</v>
      </c>
      <c r="Q12" s="79">
        <v>15</v>
      </c>
      <c r="R12" s="79">
        <f t="shared" si="1"/>
        <v>75</v>
      </c>
      <c r="S12" s="81">
        <v>0.8</v>
      </c>
    </row>
    <row r="13" spans="1:19">
      <c r="A13" t="s">
        <v>18</v>
      </c>
      <c r="C13">
        <v>2</v>
      </c>
      <c r="D13" s="52"/>
      <c r="E13" s="105"/>
      <c r="F13" s="105"/>
      <c r="G13" s="105"/>
      <c r="H13">
        <v>2</v>
      </c>
      <c r="K13" s="52"/>
      <c r="L13" s="105"/>
      <c r="M13" s="105"/>
      <c r="N13" s="48">
        <f t="shared" si="0"/>
        <v>100</v>
      </c>
      <c r="O13" s="76"/>
      <c r="P13">
        <v>2</v>
      </c>
      <c r="Q13" s="48">
        <v>2</v>
      </c>
      <c r="R13" s="48">
        <f t="shared" si="1"/>
        <v>100</v>
      </c>
      <c r="S13" s="75">
        <v>0.8</v>
      </c>
    </row>
    <row r="14" spans="1:19">
      <c r="A14" t="s">
        <v>19</v>
      </c>
      <c r="C14">
        <v>8</v>
      </c>
      <c r="D14" s="52"/>
      <c r="E14" s="105"/>
      <c r="F14" s="105"/>
      <c r="G14" s="105"/>
      <c r="H14">
        <v>8</v>
      </c>
      <c r="K14" s="52"/>
      <c r="L14" s="105"/>
      <c r="M14" s="105"/>
      <c r="N14" s="48">
        <f t="shared" si="0"/>
        <v>100</v>
      </c>
      <c r="O14" s="76"/>
      <c r="P14">
        <v>7</v>
      </c>
      <c r="Q14" s="48">
        <v>7</v>
      </c>
      <c r="R14" s="48">
        <f t="shared" si="1"/>
        <v>100</v>
      </c>
      <c r="S14" s="75">
        <v>0.8</v>
      </c>
    </row>
    <row r="15" spans="1:19">
      <c r="A15" t="s">
        <v>20</v>
      </c>
      <c r="C15">
        <v>3</v>
      </c>
      <c r="D15" s="52"/>
      <c r="E15" s="105"/>
      <c r="F15" s="105"/>
      <c r="G15" s="105"/>
      <c r="H15">
        <v>2</v>
      </c>
      <c r="K15" s="52"/>
      <c r="L15" s="105"/>
      <c r="M15" s="105"/>
      <c r="N15" s="48">
        <f t="shared" si="0"/>
        <v>66.666666666666657</v>
      </c>
      <c r="O15" s="76"/>
      <c r="P15">
        <v>2</v>
      </c>
      <c r="Q15" s="48">
        <v>2</v>
      </c>
      <c r="R15" s="48">
        <f t="shared" si="1"/>
        <v>100</v>
      </c>
      <c r="S15" s="75">
        <v>0.8</v>
      </c>
    </row>
    <row r="16" spans="1:19">
      <c r="A16" t="s">
        <v>21</v>
      </c>
      <c r="C16">
        <v>2</v>
      </c>
      <c r="D16" s="52"/>
      <c r="E16" s="105"/>
      <c r="F16" s="105"/>
      <c r="G16" s="105"/>
      <c r="K16" s="52"/>
      <c r="L16" s="105"/>
      <c r="M16" s="105"/>
      <c r="N16" s="48">
        <f t="shared" si="0"/>
        <v>0</v>
      </c>
      <c r="O16" s="76"/>
      <c r="P16">
        <v>2</v>
      </c>
      <c r="R16" s="48">
        <f t="shared" si="1"/>
        <v>0</v>
      </c>
      <c r="S16" s="75">
        <v>0.8</v>
      </c>
    </row>
    <row r="17" spans="1:19">
      <c r="A17" t="s">
        <v>22</v>
      </c>
      <c r="C17">
        <v>2</v>
      </c>
      <c r="D17" s="52"/>
      <c r="E17" s="105"/>
      <c r="F17" s="105"/>
      <c r="G17" s="105"/>
      <c r="H17">
        <v>2</v>
      </c>
      <c r="K17" s="52"/>
      <c r="L17" s="105"/>
      <c r="M17" s="105"/>
      <c r="N17" s="48">
        <f t="shared" si="0"/>
        <v>100</v>
      </c>
      <c r="O17" s="76"/>
      <c r="P17">
        <v>2</v>
      </c>
      <c r="Q17" s="48">
        <v>2</v>
      </c>
      <c r="R17" s="48">
        <f t="shared" si="1"/>
        <v>100</v>
      </c>
      <c r="S17" s="75">
        <v>0.8</v>
      </c>
    </row>
    <row r="18" spans="1:19">
      <c r="A18" t="s">
        <v>23</v>
      </c>
      <c r="C18">
        <v>2</v>
      </c>
      <c r="D18" s="52"/>
      <c r="E18" s="105"/>
      <c r="F18" s="105"/>
      <c r="G18" s="105"/>
      <c r="K18" s="52"/>
      <c r="L18" s="105"/>
      <c r="M18" s="105"/>
      <c r="N18" s="48">
        <f t="shared" si="0"/>
        <v>0</v>
      </c>
      <c r="O18" s="76"/>
      <c r="P18">
        <v>2</v>
      </c>
      <c r="R18" s="48">
        <f t="shared" si="1"/>
        <v>0</v>
      </c>
      <c r="S18" s="75">
        <v>0.8</v>
      </c>
    </row>
    <row r="19" spans="1:19">
      <c r="A19" t="s">
        <v>24</v>
      </c>
      <c r="C19">
        <v>1</v>
      </c>
      <c r="D19" s="52"/>
      <c r="E19" s="105"/>
      <c r="F19" s="105"/>
      <c r="G19" s="105"/>
      <c r="K19" s="52"/>
      <c r="L19" s="105"/>
      <c r="M19" s="105"/>
      <c r="N19" s="48">
        <f t="shared" si="0"/>
        <v>0</v>
      </c>
      <c r="O19" s="76"/>
      <c r="P19">
        <v>1</v>
      </c>
      <c r="R19" s="48">
        <f t="shared" si="1"/>
        <v>0</v>
      </c>
      <c r="S19" s="75">
        <v>0.8</v>
      </c>
    </row>
    <row r="20" spans="1:19">
      <c r="A20" t="s">
        <v>25</v>
      </c>
      <c r="C20">
        <v>2</v>
      </c>
      <c r="D20" s="52"/>
      <c r="E20" s="105"/>
      <c r="F20" s="105"/>
      <c r="G20" s="105"/>
      <c r="H20">
        <v>2</v>
      </c>
      <c r="K20" s="52"/>
      <c r="L20" s="105"/>
      <c r="M20" s="105"/>
      <c r="N20" s="48">
        <f t="shared" si="0"/>
        <v>100</v>
      </c>
      <c r="O20" s="76"/>
      <c r="P20">
        <v>2</v>
      </c>
      <c r="Q20" s="48">
        <v>2</v>
      </c>
      <c r="R20" s="48">
        <f t="shared" si="1"/>
        <v>100</v>
      </c>
      <c r="S20" s="75">
        <v>0.8</v>
      </c>
    </row>
    <row r="21" spans="1:19">
      <c r="A21" t="s">
        <v>28</v>
      </c>
      <c r="B21">
        <v>181</v>
      </c>
      <c r="C21">
        <v>203</v>
      </c>
      <c r="D21" s="52" t="s">
        <v>241</v>
      </c>
      <c r="E21" s="105"/>
      <c r="F21" s="105"/>
      <c r="G21" s="105"/>
      <c r="H21">
        <v>87</v>
      </c>
      <c r="K21" s="52" t="s">
        <v>249</v>
      </c>
      <c r="L21" s="105"/>
      <c r="M21" s="105"/>
      <c r="N21" s="48">
        <f t="shared" si="0"/>
        <v>42.857142857142854</v>
      </c>
      <c r="O21" s="76"/>
      <c r="P21">
        <v>167</v>
      </c>
      <c r="Q21" s="48">
        <v>85</v>
      </c>
      <c r="R21" s="48">
        <f t="shared" si="1"/>
        <v>50.898203592814376</v>
      </c>
      <c r="S21" s="75">
        <v>0.8</v>
      </c>
    </row>
    <row r="22" spans="1:19">
      <c r="A22" t="s">
        <v>27</v>
      </c>
      <c r="C22">
        <v>16</v>
      </c>
      <c r="D22" s="52"/>
      <c r="E22" s="105"/>
      <c r="F22" s="105"/>
      <c r="G22" s="105"/>
      <c r="H22">
        <v>2</v>
      </c>
      <c r="K22" s="52"/>
      <c r="L22" s="105"/>
      <c r="M22" s="105"/>
      <c r="N22" s="48">
        <f t="shared" si="0"/>
        <v>12.5</v>
      </c>
      <c r="O22" s="76"/>
      <c r="P22">
        <v>16</v>
      </c>
      <c r="Q22" s="48">
        <v>2</v>
      </c>
      <c r="R22" s="48">
        <f t="shared" si="1"/>
        <v>12.5</v>
      </c>
      <c r="S22" s="75">
        <v>0.8</v>
      </c>
    </row>
    <row r="23" spans="1:19">
      <c r="A23" t="s">
        <v>28</v>
      </c>
      <c r="C23">
        <v>18</v>
      </c>
      <c r="D23" s="52"/>
      <c r="E23" s="105"/>
      <c r="F23" s="105"/>
      <c r="G23" s="105"/>
      <c r="H23">
        <v>1</v>
      </c>
      <c r="K23" s="52"/>
      <c r="L23" s="105"/>
      <c r="M23" s="105"/>
      <c r="N23" s="48">
        <f t="shared" si="0"/>
        <v>5.5555555555555554</v>
      </c>
      <c r="O23" s="76"/>
      <c r="P23">
        <v>5</v>
      </c>
      <c r="Q23" s="48">
        <v>1</v>
      </c>
      <c r="R23" s="48">
        <f t="shared" si="1"/>
        <v>20</v>
      </c>
      <c r="S23" s="75">
        <v>0.8</v>
      </c>
    </row>
    <row r="24" spans="1:19">
      <c r="A24" t="s">
        <v>29</v>
      </c>
      <c r="C24">
        <v>8</v>
      </c>
      <c r="D24" s="52"/>
      <c r="E24" s="105"/>
      <c r="F24" s="105"/>
      <c r="G24" s="105"/>
      <c r="H24">
        <v>5</v>
      </c>
      <c r="K24" s="52"/>
      <c r="L24" s="105"/>
      <c r="M24" s="105"/>
      <c r="N24" s="48">
        <f t="shared" si="0"/>
        <v>62.5</v>
      </c>
      <c r="O24" s="76"/>
      <c r="P24">
        <v>8</v>
      </c>
      <c r="Q24" s="48">
        <v>5</v>
      </c>
      <c r="R24" s="48">
        <f t="shared" si="1"/>
        <v>62.5</v>
      </c>
      <c r="S24" s="75">
        <v>0.8</v>
      </c>
    </row>
    <row r="25" spans="1:19">
      <c r="A25" t="s">
        <v>30</v>
      </c>
      <c r="C25">
        <v>2</v>
      </c>
      <c r="D25" s="52"/>
      <c r="E25" s="105"/>
      <c r="F25" s="105"/>
      <c r="G25" s="105"/>
      <c r="H25">
        <v>1</v>
      </c>
      <c r="K25" s="52"/>
      <c r="L25" s="105"/>
      <c r="M25" s="105"/>
      <c r="N25" s="48">
        <f t="shared" si="0"/>
        <v>50</v>
      </c>
      <c r="O25" s="76"/>
      <c r="P25">
        <v>2</v>
      </c>
      <c r="Q25" s="48">
        <v>1</v>
      </c>
      <c r="R25" s="48">
        <f t="shared" si="1"/>
        <v>50</v>
      </c>
      <c r="S25" s="75">
        <v>0.8</v>
      </c>
    </row>
    <row r="26" spans="1:19">
      <c r="A26" t="s">
        <v>31</v>
      </c>
      <c r="C26">
        <v>11</v>
      </c>
      <c r="D26" s="52"/>
      <c r="E26" s="105"/>
      <c r="F26" s="105"/>
      <c r="G26" s="105"/>
      <c r="H26">
        <v>3</v>
      </c>
      <c r="K26" s="52"/>
      <c r="L26" s="105"/>
      <c r="M26" s="105"/>
      <c r="N26" s="48">
        <f t="shared" si="0"/>
        <v>27.27272727272727</v>
      </c>
      <c r="O26" s="76"/>
      <c r="P26">
        <v>7</v>
      </c>
      <c r="Q26" s="48">
        <v>3</v>
      </c>
      <c r="R26" s="48">
        <f t="shared" si="1"/>
        <v>42.857142857142854</v>
      </c>
      <c r="S26" s="75">
        <v>0.8</v>
      </c>
    </row>
    <row r="27" spans="1:19">
      <c r="A27" t="s">
        <v>32</v>
      </c>
      <c r="C27">
        <v>12</v>
      </c>
      <c r="D27" s="52"/>
      <c r="E27" s="105"/>
      <c r="F27" s="105"/>
      <c r="G27" s="105"/>
      <c r="H27">
        <v>4</v>
      </c>
      <c r="K27" s="52"/>
      <c r="L27" s="105"/>
      <c r="M27" s="105"/>
      <c r="N27" s="48">
        <f t="shared" si="0"/>
        <v>33.333333333333329</v>
      </c>
      <c r="O27" s="76"/>
      <c r="P27">
        <v>9</v>
      </c>
      <c r="Q27" s="48">
        <v>4</v>
      </c>
      <c r="R27" s="48">
        <f t="shared" si="1"/>
        <v>44.444444444444443</v>
      </c>
      <c r="S27" s="75">
        <v>0.8</v>
      </c>
    </row>
    <row r="28" spans="1:19">
      <c r="A28" t="s">
        <v>33</v>
      </c>
      <c r="C28">
        <v>2</v>
      </c>
      <c r="D28" s="52"/>
      <c r="E28" s="105"/>
      <c r="F28" s="105"/>
      <c r="G28" s="105"/>
      <c r="K28" s="52"/>
      <c r="L28" s="105"/>
      <c r="M28" s="105"/>
      <c r="N28" s="48">
        <f t="shared" si="0"/>
        <v>0</v>
      </c>
      <c r="O28" s="76"/>
      <c r="P28">
        <v>2</v>
      </c>
      <c r="R28" s="48">
        <f t="shared" si="1"/>
        <v>0</v>
      </c>
      <c r="S28" s="75">
        <v>0.8</v>
      </c>
    </row>
    <row r="29" spans="1:19">
      <c r="A29" t="s">
        <v>34</v>
      </c>
      <c r="C29">
        <v>20</v>
      </c>
      <c r="D29" s="52"/>
      <c r="E29" s="105"/>
      <c r="F29" s="105"/>
      <c r="G29" s="105"/>
      <c r="H29">
        <v>18</v>
      </c>
      <c r="K29" s="52"/>
      <c r="L29" s="105"/>
      <c r="M29" s="105"/>
      <c r="N29" s="48">
        <f t="shared" si="0"/>
        <v>90</v>
      </c>
      <c r="O29" s="76"/>
      <c r="P29">
        <v>20</v>
      </c>
      <c r="Q29" s="48">
        <v>18</v>
      </c>
      <c r="R29" s="48">
        <f t="shared" si="1"/>
        <v>90</v>
      </c>
      <c r="S29" s="75">
        <v>0.8</v>
      </c>
    </row>
    <row r="30" spans="1:19">
      <c r="A30" t="s">
        <v>35</v>
      </c>
      <c r="C30">
        <v>12</v>
      </c>
      <c r="D30" s="52"/>
      <c r="E30" s="105"/>
      <c r="F30" s="105"/>
      <c r="G30" s="105"/>
      <c r="H30">
        <v>4</v>
      </c>
      <c r="K30" s="52"/>
      <c r="L30" s="105"/>
      <c r="M30" s="105"/>
      <c r="N30" s="48">
        <f t="shared" si="0"/>
        <v>33.333333333333329</v>
      </c>
      <c r="O30" s="76"/>
      <c r="P30">
        <v>9</v>
      </c>
      <c r="Q30" s="48">
        <v>4</v>
      </c>
      <c r="R30" s="48">
        <f t="shared" si="1"/>
        <v>44.444444444444443</v>
      </c>
      <c r="S30" s="75">
        <v>0.8</v>
      </c>
    </row>
    <row r="31" spans="1:19">
      <c r="A31" t="s">
        <v>36</v>
      </c>
      <c r="C31">
        <v>12</v>
      </c>
      <c r="D31" s="52"/>
      <c r="E31" s="105"/>
      <c r="F31" s="105"/>
      <c r="G31" s="105"/>
      <c r="H31">
        <v>8</v>
      </c>
      <c r="K31" s="52"/>
      <c r="L31" s="105"/>
      <c r="M31" s="105"/>
      <c r="N31" s="48">
        <f t="shared" si="0"/>
        <v>66.666666666666657</v>
      </c>
      <c r="O31" s="76"/>
      <c r="P31">
        <v>11</v>
      </c>
      <c r="Q31" s="48">
        <v>8</v>
      </c>
      <c r="R31" s="48">
        <f t="shared" si="1"/>
        <v>72.727272727272734</v>
      </c>
      <c r="S31" s="75">
        <v>0.8</v>
      </c>
    </row>
    <row r="32" spans="1:19">
      <c r="A32" t="s">
        <v>37</v>
      </c>
      <c r="C32">
        <v>8</v>
      </c>
      <c r="D32" s="52"/>
      <c r="E32" s="105"/>
      <c r="F32" s="105"/>
      <c r="G32" s="105"/>
      <c r="H32">
        <v>1</v>
      </c>
      <c r="K32" s="52"/>
      <c r="L32" s="105"/>
      <c r="M32" s="105"/>
      <c r="N32" s="48">
        <f t="shared" si="0"/>
        <v>12.5</v>
      </c>
      <c r="O32" s="76"/>
      <c r="P32">
        <v>3</v>
      </c>
      <c r="Q32" s="48">
        <v>1</v>
      </c>
      <c r="R32" s="48">
        <f t="shared" si="1"/>
        <v>33.333333333333329</v>
      </c>
      <c r="S32" s="75">
        <v>0.8</v>
      </c>
    </row>
    <row r="33" spans="1:19">
      <c r="A33" t="s">
        <v>38</v>
      </c>
      <c r="C33">
        <v>4</v>
      </c>
      <c r="D33" s="52"/>
      <c r="E33" s="105"/>
      <c r="F33" s="105"/>
      <c r="G33" s="105"/>
      <c r="H33">
        <v>3</v>
      </c>
      <c r="K33" s="52"/>
      <c r="L33" s="105"/>
      <c r="M33" s="105"/>
      <c r="N33" s="48">
        <f t="shared" si="0"/>
        <v>75</v>
      </c>
      <c r="O33" s="76"/>
      <c r="P33">
        <v>4</v>
      </c>
      <c r="Q33" s="48">
        <v>3</v>
      </c>
      <c r="R33" s="48">
        <f t="shared" si="1"/>
        <v>75</v>
      </c>
      <c r="S33" s="75">
        <v>0.8</v>
      </c>
    </row>
    <row r="34" spans="1:19">
      <c r="A34" t="s">
        <v>39</v>
      </c>
      <c r="C34">
        <v>7</v>
      </c>
      <c r="D34" s="52"/>
      <c r="E34" s="105"/>
      <c r="F34" s="105"/>
      <c r="G34" s="105"/>
      <c r="H34">
        <v>4</v>
      </c>
      <c r="K34" s="52"/>
      <c r="L34" s="105"/>
      <c r="M34" s="105"/>
      <c r="N34" s="48">
        <f t="shared" si="0"/>
        <v>57.142857142857139</v>
      </c>
      <c r="O34" s="76"/>
      <c r="P34">
        <v>5</v>
      </c>
      <c r="Q34" s="48">
        <v>2</v>
      </c>
      <c r="R34" s="48">
        <f t="shared" si="1"/>
        <v>40</v>
      </c>
      <c r="S34" s="75">
        <v>0.8</v>
      </c>
    </row>
    <row r="35" spans="1:19">
      <c r="A35" t="s">
        <v>40</v>
      </c>
      <c r="C35">
        <v>61</v>
      </c>
      <c r="D35" s="52"/>
      <c r="E35" s="105"/>
      <c r="F35" s="105"/>
      <c r="G35" s="105"/>
      <c r="H35">
        <v>32</v>
      </c>
      <c r="K35" s="52"/>
      <c r="L35" s="105"/>
      <c r="M35" s="105"/>
      <c r="N35" s="48">
        <f t="shared" si="0"/>
        <v>52.459016393442624</v>
      </c>
      <c r="O35" s="76"/>
      <c r="P35">
        <v>59</v>
      </c>
      <c r="Q35" s="48">
        <v>32</v>
      </c>
      <c r="R35" s="48">
        <f t="shared" si="1"/>
        <v>54.237288135593218</v>
      </c>
      <c r="S35" s="75">
        <v>0.8</v>
      </c>
    </row>
    <row r="36" spans="1:19">
      <c r="A36" t="s">
        <v>41</v>
      </c>
      <c r="C36">
        <v>3</v>
      </c>
      <c r="D36" s="52"/>
      <c r="E36" s="105"/>
      <c r="F36" s="105"/>
      <c r="G36" s="105"/>
      <c r="K36" s="52"/>
      <c r="L36" s="105"/>
      <c r="M36" s="105"/>
      <c r="N36" s="48">
        <f t="shared" si="0"/>
        <v>0</v>
      </c>
      <c r="O36" s="76"/>
      <c r="P36">
        <v>2</v>
      </c>
      <c r="R36" s="48">
        <f t="shared" si="1"/>
        <v>0</v>
      </c>
      <c r="S36" s="75">
        <v>0.8</v>
      </c>
    </row>
    <row r="37" spans="1:19">
      <c r="A37" t="s">
        <v>42</v>
      </c>
      <c r="C37">
        <v>7</v>
      </c>
      <c r="D37" s="52"/>
      <c r="E37" s="105"/>
      <c r="F37" s="105"/>
      <c r="G37" s="105"/>
      <c r="H37">
        <v>1</v>
      </c>
      <c r="K37" s="52"/>
      <c r="L37" s="105"/>
      <c r="M37" s="105"/>
      <c r="N37" s="48">
        <f t="shared" si="0"/>
        <v>14.285714285714285</v>
      </c>
      <c r="O37" s="76"/>
      <c r="P37">
        <v>5</v>
      </c>
      <c r="Q37" s="48">
        <v>1</v>
      </c>
      <c r="R37" s="48">
        <f t="shared" si="1"/>
        <v>20</v>
      </c>
      <c r="S37" s="75">
        <v>0.8</v>
      </c>
    </row>
    <row r="38" spans="1:19">
      <c r="A38" s="77" t="s">
        <v>46</v>
      </c>
      <c r="B38" s="77">
        <v>81</v>
      </c>
      <c r="C38" s="77">
        <v>141</v>
      </c>
      <c r="D38" s="99" t="s">
        <v>242</v>
      </c>
      <c r="E38" s="99"/>
      <c r="F38" s="99"/>
      <c r="G38" s="99"/>
      <c r="H38" s="64">
        <v>31</v>
      </c>
      <c r="I38" s="64"/>
      <c r="J38" s="64"/>
      <c r="K38" s="78" t="s">
        <v>248</v>
      </c>
      <c r="L38" s="104"/>
      <c r="M38" s="104"/>
      <c r="N38" s="79">
        <f t="shared" si="0"/>
        <v>21.98581560283688</v>
      </c>
      <c r="O38" s="80">
        <v>80</v>
      </c>
      <c r="P38" s="77">
        <v>50</v>
      </c>
      <c r="Q38" s="79">
        <v>28</v>
      </c>
      <c r="R38" s="79">
        <f t="shared" si="1"/>
        <v>56.000000000000007</v>
      </c>
      <c r="S38" s="81">
        <v>0.8</v>
      </c>
    </row>
    <row r="39" spans="1:19">
      <c r="A39" t="s">
        <v>44</v>
      </c>
      <c r="C39">
        <v>3</v>
      </c>
      <c r="D39" s="52"/>
      <c r="E39" s="105"/>
      <c r="F39" s="105"/>
      <c r="G39" s="105"/>
      <c r="K39" s="52"/>
      <c r="L39" s="105"/>
      <c r="M39" s="105"/>
      <c r="N39" s="48">
        <f t="shared" si="0"/>
        <v>0</v>
      </c>
      <c r="O39" s="76"/>
      <c r="P39">
        <v>1</v>
      </c>
      <c r="R39" s="48">
        <f t="shared" si="1"/>
        <v>0</v>
      </c>
      <c r="S39" s="75">
        <v>0.8</v>
      </c>
    </row>
    <row r="40" spans="1:19">
      <c r="A40" t="s">
        <v>45</v>
      </c>
      <c r="C40">
        <v>8</v>
      </c>
      <c r="D40" s="52"/>
      <c r="E40" s="105"/>
      <c r="F40" s="105"/>
      <c r="G40" s="105"/>
      <c r="K40" s="52"/>
      <c r="L40" s="105"/>
      <c r="M40" s="105"/>
      <c r="N40" s="48">
        <f t="shared" si="0"/>
        <v>0</v>
      </c>
      <c r="O40" s="76"/>
      <c r="P40">
        <v>1</v>
      </c>
      <c r="R40" s="48">
        <f t="shared" si="1"/>
        <v>0</v>
      </c>
      <c r="S40" s="75">
        <v>0.8</v>
      </c>
    </row>
    <row r="41" spans="1:19">
      <c r="A41" t="s">
        <v>46</v>
      </c>
      <c r="C41">
        <v>50</v>
      </c>
      <c r="D41" s="52"/>
      <c r="E41" s="105"/>
      <c r="F41" s="105"/>
      <c r="G41" s="105"/>
      <c r="K41" s="52"/>
      <c r="L41" s="105"/>
      <c r="M41" s="105"/>
      <c r="N41" s="48">
        <f t="shared" si="0"/>
        <v>0</v>
      </c>
      <c r="O41" s="76"/>
      <c r="R41" s="48">
        <v>0</v>
      </c>
      <c r="S41" s="75">
        <v>0.8</v>
      </c>
    </row>
    <row r="42" spans="1:19">
      <c r="A42" t="s">
        <v>47</v>
      </c>
      <c r="C42">
        <v>5</v>
      </c>
      <c r="D42" s="52"/>
      <c r="E42" s="105"/>
      <c r="F42" s="105"/>
      <c r="G42" s="105"/>
      <c r="H42">
        <v>2</v>
      </c>
      <c r="K42" s="52"/>
      <c r="L42" s="105"/>
      <c r="M42" s="105"/>
      <c r="N42" s="48">
        <f t="shared" si="0"/>
        <v>40</v>
      </c>
      <c r="O42" s="76"/>
      <c r="P42">
        <v>2</v>
      </c>
      <c r="Q42" s="48">
        <v>2</v>
      </c>
      <c r="R42" s="48">
        <f>Q42/P42*100</f>
        <v>100</v>
      </c>
      <c r="S42" s="75">
        <v>0.8</v>
      </c>
    </row>
    <row r="43" spans="1:19">
      <c r="A43" t="s">
        <v>48</v>
      </c>
      <c r="C43">
        <v>2</v>
      </c>
      <c r="D43" s="52"/>
      <c r="E43" s="105"/>
      <c r="F43" s="105"/>
      <c r="G43" s="105"/>
      <c r="K43" s="52"/>
      <c r="L43" s="105"/>
      <c r="M43" s="105"/>
      <c r="N43" s="48">
        <f t="shared" si="0"/>
        <v>0</v>
      </c>
      <c r="O43" s="76"/>
      <c r="R43" s="48">
        <v>0</v>
      </c>
      <c r="S43" s="75">
        <v>0.8</v>
      </c>
    </row>
    <row r="44" spans="1:19">
      <c r="A44" t="s">
        <v>49</v>
      </c>
      <c r="C44">
        <v>2</v>
      </c>
      <c r="D44" s="52"/>
      <c r="E44" s="105"/>
      <c r="F44" s="105"/>
      <c r="G44" s="105"/>
      <c r="K44" s="52"/>
      <c r="L44" s="105"/>
      <c r="M44" s="105"/>
      <c r="N44" s="48">
        <f t="shared" si="0"/>
        <v>0</v>
      </c>
      <c r="O44" s="76"/>
      <c r="R44" s="48">
        <v>0</v>
      </c>
      <c r="S44" s="75">
        <v>0.8</v>
      </c>
    </row>
    <row r="45" spans="1:19">
      <c r="A45" t="s">
        <v>50</v>
      </c>
      <c r="C45">
        <v>7</v>
      </c>
      <c r="D45" s="52"/>
      <c r="E45" s="105"/>
      <c r="F45" s="105"/>
      <c r="G45" s="105"/>
      <c r="H45">
        <v>5</v>
      </c>
      <c r="K45" s="52"/>
      <c r="L45" s="105"/>
      <c r="M45" s="105"/>
      <c r="N45" s="48">
        <f t="shared" si="0"/>
        <v>71.428571428571431</v>
      </c>
      <c r="O45" s="76"/>
      <c r="P45">
        <v>4</v>
      </c>
      <c r="Q45" s="48">
        <v>2</v>
      </c>
      <c r="R45" s="48">
        <f>Q45/P45*100</f>
        <v>50</v>
      </c>
      <c r="S45" s="75">
        <v>0.8</v>
      </c>
    </row>
    <row r="46" spans="1:19">
      <c r="A46" t="s">
        <v>51</v>
      </c>
      <c r="C46">
        <v>6</v>
      </c>
      <c r="D46" s="52"/>
      <c r="E46" s="105"/>
      <c r="F46" s="105"/>
      <c r="G46" s="105"/>
      <c r="K46" s="52"/>
      <c r="L46" s="105"/>
      <c r="M46" s="105"/>
      <c r="N46" s="48">
        <f t="shared" si="0"/>
        <v>0</v>
      </c>
      <c r="O46" s="76"/>
      <c r="P46">
        <v>5</v>
      </c>
      <c r="R46" s="48">
        <f>Q46/P46*100</f>
        <v>0</v>
      </c>
      <c r="S46" s="75">
        <v>0.8</v>
      </c>
    </row>
    <row r="47" spans="1:19">
      <c r="A47" t="s">
        <v>52</v>
      </c>
      <c r="C47">
        <v>5</v>
      </c>
      <c r="D47" s="52"/>
      <c r="E47" s="105"/>
      <c r="F47" s="105"/>
      <c r="G47" s="105"/>
      <c r="H47">
        <v>5</v>
      </c>
      <c r="K47" s="52"/>
      <c r="L47" s="105"/>
      <c r="M47" s="105"/>
      <c r="N47" s="48">
        <f t="shared" si="0"/>
        <v>100</v>
      </c>
      <c r="O47" s="76"/>
      <c r="P47">
        <v>5</v>
      </c>
      <c r="Q47" s="48">
        <v>5</v>
      </c>
      <c r="R47" s="48">
        <f>Q47/P47*100</f>
        <v>100</v>
      </c>
      <c r="S47" s="75">
        <v>0.8</v>
      </c>
    </row>
    <row r="48" spans="1:19">
      <c r="A48" t="s">
        <v>53</v>
      </c>
      <c r="C48">
        <v>6</v>
      </c>
      <c r="D48" s="52"/>
      <c r="E48" s="105"/>
      <c r="F48" s="105"/>
      <c r="G48" s="105"/>
      <c r="K48" s="52"/>
      <c r="L48" s="105"/>
      <c r="M48" s="105"/>
      <c r="N48" s="48">
        <f t="shared" si="0"/>
        <v>0</v>
      </c>
      <c r="O48" s="76"/>
      <c r="P48">
        <v>5</v>
      </c>
      <c r="R48" s="48">
        <f>Q48/P48*100</f>
        <v>0</v>
      </c>
      <c r="S48" s="75">
        <v>0.8</v>
      </c>
    </row>
    <row r="49" spans="1:19">
      <c r="A49" t="s">
        <v>54</v>
      </c>
      <c r="C49">
        <v>4</v>
      </c>
      <c r="D49" s="52"/>
      <c r="E49" s="105"/>
      <c r="F49" s="105"/>
      <c r="G49" s="105"/>
      <c r="K49" s="52"/>
      <c r="L49" s="105"/>
      <c r="M49" s="105"/>
      <c r="N49" s="48">
        <f t="shared" si="0"/>
        <v>0</v>
      </c>
      <c r="O49" s="76"/>
      <c r="R49" s="48">
        <v>0</v>
      </c>
      <c r="S49" s="75">
        <v>0.8</v>
      </c>
    </row>
    <row r="50" spans="1:19">
      <c r="A50" t="s">
        <v>55</v>
      </c>
      <c r="C50">
        <v>1</v>
      </c>
      <c r="D50" s="52"/>
      <c r="E50" s="105"/>
      <c r="F50" s="105"/>
      <c r="G50" s="105"/>
      <c r="K50" s="52"/>
      <c r="L50" s="105"/>
      <c r="M50" s="105"/>
      <c r="N50" s="48">
        <f t="shared" si="0"/>
        <v>0</v>
      </c>
      <c r="O50" s="76"/>
      <c r="R50" s="48">
        <v>0</v>
      </c>
      <c r="S50" s="75">
        <v>0.8</v>
      </c>
    </row>
    <row r="51" spans="1:19">
      <c r="A51" t="s">
        <v>56</v>
      </c>
      <c r="C51">
        <v>6</v>
      </c>
      <c r="D51" s="52"/>
      <c r="E51" s="105"/>
      <c r="F51" s="105"/>
      <c r="G51" s="105"/>
      <c r="K51" s="52"/>
      <c r="L51" s="105"/>
      <c r="M51" s="105"/>
      <c r="N51" s="48">
        <f t="shared" si="0"/>
        <v>0</v>
      </c>
      <c r="O51" s="76"/>
      <c r="R51" s="48">
        <v>0</v>
      </c>
      <c r="S51" s="75">
        <v>0.8</v>
      </c>
    </row>
    <row r="52" spans="1:19">
      <c r="A52" t="s">
        <v>57</v>
      </c>
      <c r="C52">
        <v>2</v>
      </c>
      <c r="D52" s="52"/>
      <c r="E52" s="105"/>
      <c r="F52" s="105"/>
      <c r="G52" s="105"/>
      <c r="K52" s="52"/>
      <c r="L52" s="105"/>
      <c r="M52" s="105"/>
      <c r="N52" s="48">
        <f t="shared" si="0"/>
        <v>0</v>
      </c>
      <c r="O52" s="76"/>
      <c r="R52" s="48">
        <v>0</v>
      </c>
      <c r="S52" s="75">
        <v>0.8</v>
      </c>
    </row>
    <row r="53" spans="1:19">
      <c r="A53" t="s">
        <v>58</v>
      </c>
      <c r="C53">
        <v>24</v>
      </c>
      <c r="D53" s="52"/>
      <c r="E53" s="105"/>
      <c r="F53" s="105"/>
      <c r="G53" s="105"/>
      <c r="H53">
        <v>18</v>
      </c>
      <c r="K53" s="52"/>
      <c r="L53" s="105"/>
      <c r="M53" s="105"/>
      <c r="N53" s="48">
        <f t="shared" si="0"/>
        <v>75</v>
      </c>
      <c r="O53" s="76"/>
      <c r="P53">
        <v>24</v>
      </c>
      <c r="Q53" s="48">
        <v>18</v>
      </c>
      <c r="R53" s="48">
        <f>Q53/P53*100</f>
        <v>75</v>
      </c>
      <c r="S53" s="75">
        <v>0.8</v>
      </c>
    </row>
    <row r="54" spans="1:19">
      <c r="A54" t="s">
        <v>59</v>
      </c>
      <c r="C54">
        <v>1</v>
      </c>
      <c r="D54" s="52"/>
      <c r="E54" s="105"/>
      <c r="F54" s="105"/>
      <c r="G54" s="105"/>
      <c r="K54" s="52"/>
      <c r="L54" s="105"/>
      <c r="M54" s="105"/>
      <c r="N54" s="48">
        <f t="shared" si="0"/>
        <v>0</v>
      </c>
      <c r="O54" s="76"/>
      <c r="R54" s="48">
        <v>0</v>
      </c>
      <c r="S54" s="75">
        <v>0.8</v>
      </c>
    </row>
    <row r="55" spans="1:19">
      <c r="A55" t="s">
        <v>60</v>
      </c>
      <c r="C55">
        <v>2</v>
      </c>
      <c r="D55" s="52"/>
      <c r="E55" s="105"/>
      <c r="F55" s="105"/>
      <c r="G55" s="105"/>
      <c r="H55">
        <v>1</v>
      </c>
      <c r="K55" s="52"/>
      <c r="L55" s="105"/>
      <c r="M55" s="105"/>
      <c r="N55" s="48">
        <f t="shared" si="0"/>
        <v>50</v>
      </c>
      <c r="O55" s="76"/>
      <c r="P55">
        <v>2</v>
      </c>
      <c r="Q55" s="48">
        <v>1</v>
      </c>
      <c r="R55" s="48">
        <f>Q55/P55*100</f>
        <v>50</v>
      </c>
      <c r="S55" s="75">
        <v>0.8</v>
      </c>
    </row>
    <row r="56" spans="1:19">
      <c r="A56" t="s">
        <v>61</v>
      </c>
      <c r="C56">
        <v>1</v>
      </c>
      <c r="D56" s="52"/>
      <c r="E56" s="105"/>
      <c r="F56" s="105"/>
      <c r="G56" s="105"/>
      <c r="K56" s="52"/>
      <c r="L56" s="105"/>
      <c r="M56" s="105"/>
      <c r="N56" s="48">
        <f t="shared" si="0"/>
        <v>0</v>
      </c>
      <c r="O56" s="76"/>
      <c r="P56">
        <v>1</v>
      </c>
      <c r="R56" s="48">
        <f>Q56/P56*100</f>
        <v>0</v>
      </c>
      <c r="S56" s="75">
        <v>0.8</v>
      </c>
    </row>
    <row r="57" spans="1:19">
      <c r="A57" t="s">
        <v>62</v>
      </c>
      <c r="C57">
        <v>4</v>
      </c>
      <c r="D57" s="52"/>
      <c r="E57" s="105"/>
      <c r="F57" s="105"/>
      <c r="G57" s="105"/>
      <c r="K57" s="52"/>
      <c r="L57" s="105"/>
      <c r="M57" s="105"/>
      <c r="N57" s="48">
        <f t="shared" si="0"/>
        <v>0</v>
      </c>
      <c r="O57" s="76"/>
      <c r="R57" s="48">
        <v>0</v>
      </c>
      <c r="S57" s="75">
        <v>0.8</v>
      </c>
    </row>
    <row r="58" spans="1:19">
      <c r="A58" t="s">
        <v>63</v>
      </c>
      <c r="C58">
        <v>2</v>
      </c>
      <c r="D58" s="52"/>
      <c r="E58" s="105"/>
      <c r="F58" s="105"/>
      <c r="G58" s="105"/>
      <c r="K58" s="52"/>
      <c r="L58" s="105"/>
      <c r="M58" s="105"/>
      <c r="N58" s="48">
        <f t="shared" si="0"/>
        <v>0</v>
      </c>
      <c r="O58" s="76"/>
      <c r="R58" s="48">
        <v>0</v>
      </c>
      <c r="S58" s="75">
        <v>0.8</v>
      </c>
    </row>
    <row r="59" spans="1:19">
      <c r="A59" s="77" t="s">
        <v>65</v>
      </c>
      <c r="B59" s="77">
        <v>246</v>
      </c>
      <c r="C59" s="77">
        <v>272</v>
      </c>
      <c r="D59" s="99" t="s">
        <v>243</v>
      </c>
      <c r="E59" s="99"/>
      <c r="F59" s="99"/>
      <c r="G59" s="99"/>
      <c r="H59" s="77">
        <v>145</v>
      </c>
      <c r="I59" s="77"/>
      <c r="J59" s="77"/>
      <c r="K59" s="78" t="s">
        <v>242</v>
      </c>
      <c r="L59" s="104"/>
      <c r="M59" s="104"/>
      <c r="N59" s="79">
        <f t="shared" si="0"/>
        <v>53.308823529411761</v>
      </c>
      <c r="O59" s="80">
        <f>N59+N59*0.1</f>
        <v>58.639705882352935</v>
      </c>
      <c r="P59" s="77">
        <v>258</v>
      </c>
      <c r="Q59" s="79">
        <v>144</v>
      </c>
      <c r="R59" s="79">
        <f t="shared" ref="R59:R73" si="2">Q59/P59*100</f>
        <v>55.813953488372093</v>
      </c>
      <c r="S59" s="81">
        <v>0.8</v>
      </c>
    </row>
    <row r="60" spans="1:19">
      <c r="A60" t="s">
        <v>65</v>
      </c>
      <c r="C60">
        <v>50</v>
      </c>
      <c r="D60" s="52"/>
      <c r="E60" s="105"/>
      <c r="F60" s="105"/>
      <c r="G60" s="105"/>
      <c r="H60">
        <v>19</v>
      </c>
      <c r="K60" s="52"/>
      <c r="L60" s="105"/>
      <c r="M60" s="105"/>
      <c r="N60" s="48">
        <f t="shared" si="0"/>
        <v>38</v>
      </c>
      <c r="O60" s="76"/>
      <c r="P60">
        <v>49</v>
      </c>
      <c r="Q60" s="48">
        <v>19</v>
      </c>
      <c r="R60" s="48">
        <f t="shared" si="2"/>
        <v>38.775510204081634</v>
      </c>
      <c r="S60" s="75">
        <v>0.8</v>
      </c>
    </row>
    <row r="61" spans="1:19">
      <c r="A61" t="s">
        <v>66</v>
      </c>
      <c r="C61">
        <v>153</v>
      </c>
      <c r="D61" s="52"/>
      <c r="E61" s="105"/>
      <c r="F61" s="105"/>
      <c r="G61" s="105"/>
      <c r="H61">
        <v>94</v>
      </c>
      <c r="K61" s="52"/>
      <c r="L61" s="105"/>
      <c r="M61" s="105"/>
      <c r="N61" s="48">
        <f t="shared" si="0"/>
        <v>61.437908496732028</v>
      </c>
      <c r="O61" s="76"/>
      <c r="P61">
        <v>145</v>
      </c>
      <c r="Q61" s="48">
        <v>93</v>
      </c>
      <c r="R61" s="48">
        <f t="shared" si="2"/>
        <v>64.137931034482747</v>
      </c>
      <c r="S61" s="75">
        <v>0.8</v>
      </c>
    </row>
    <row r="62" spans="1:19">
      <c r="A62" t="s">
        <v>67</v>
      </c>
      <c r="C62">
        <v>1</v>
      </c>
      <c r="D62" s="52"/>
      <c r="E62" s="105"/>
      <c r="F62" s="105"/>
      <c r="G62" s="105"/>
      <c r="K62" s="52"/>
      <c r="L62" s="105"/>
      <c r="M62" s="105"/>
      <c r="N62" s="48">
        <f t="shared" si="0"/>
        <v>0</v>
      </c>
      <c r="O62" s="76"/>
      <c r="P62">
        <v>1</v>
      </c>
      <c r="R62" s="48">
        <f t="shared" si="2"/>
        <v>0</v>
      </c>
      <c r="S62" s="75">
        <v>0.8</v>
      </c>
    </row>
    <row r="63" spans="1:19">
      <c r="A63" t="s">
        <v>68</v>
      </c>
      <c r="C63">
        <v>4</v>
      </c>
      <c r="D63" s="52"/>
      <c r="E63" s="105"/>
      <c r="F63" s="105"/>
      <c r="G63" s="105"/>
      <c r="H63">
        <v>2</v>
      </c>
      <c r="K63" s="52"/>
      <c r="L63" s="105"/>
      <c r="M63" s="105"/>
      <c r="N63" s="48">
        <f t="shared" si="0"/>
        <v>50</v>
      </c>
      <c r="O63" s="76"/>
      <c r="P63">
        <v>4</v>
      </c>
      <c r="Q63" s="48">
        <v>2</v>
      </c>
      <c r="R63" s="48">
        <f t="shared" si="2"/>
        <v>50</v>
      </c>
      <c r="S63" s="75">
        <v>0.8</v>
      </c>
    </row>
    <row r="64" spans="1:19">
      <c r="A64" t="s">
        <v>69</v>
      </c>
      <c r="C64">
        <v>26</v>
      </c>
      <c r="D64" s="52"/>
      <c r="E64" s="105"/>
      <c r="F64" s="105"/>
      <c r="G64" s="105"/>
      <c r="H64">
        <v>10</v>
      </c>
      <c r="K64" s="52"/>
      <c r="L64" s="105"/>
      <c r="M64" s="105"/>
      <c r="N64" s="48">
        <f t="shared" si="0"/>
        <v>38.461538461538467</v>
      </c>
      <c r="O64" s="76"/>
      <c r="P64">
        <v>26</v>
      </c>
      <c r="Q64" s="48">
        <v>10</v>
      </c>
      <c r="R64" s="48">
        <f t="shared" si="2"/>
        <v>38.461538461538467</v>
      </c>
      <c r="S64" s="75">
        <v>0.8</v>
      </c>
    </row>
    <row r="65" spans="1:19">
      <c r="A65" t="s">
        <v>70</v>
      </c>
      <c r="C65">
        <v>2</v>
      </c>
      <c r="D65" s="52"/>
      <c r="E65" s="105"/>
      <c r="F65" s="105"/>
      <c r="G65" s="105"/>
      <c r="K65" s="52"/>
      <c r="L65" s="105"/>
      <c r="M65" s="105"/>
      <c r="N65" s="48">
        <f t="shared" si="0"/>
        <v>0</v>
      </c>
      <c r="O65" s="76"/>
      <c r="P65">
        <v>2</v>
      </c>
      <c r="R65" s="48">
        <f t="shared" si="2"/>
        <v>0</v>
      </c>
      <c r="S65" s="75">
        <v>0.8</v>
      </c>
    </row>
    <row r="66" spans="1:19">
      <c r="A66" t="s">
        <v>71</v>
      </c>
      <c r="C66">
        <v>5</v>
      </c>
      <c r="D66" s="52"/>
      <c r="E66" s="105"/>
      <c r="F66" s="105"/>
      <c r="G66" s="105"/>
      <c r="H66">
        <v>3</v>
      </c>
      <c r="K66" s="52"/>
      <c r="L66" s="105"/>
      <c r="M66" s="105"/>
      <c r="N66" s="48">
        <f t="shared" si="0"/>
        <v>60</v>
      </c>
      <c r="O66" s="76"/>
      <c r="P66">
        <v>5</v>
      </c>
      <c r="Q66" s="48">
        <v>3</v>
      </c>
      <c r="R66" s="48">
        <f t="shared" si="2"/>
        <v>60</v>
      </c>
      <c r="S66" s="75">
        <v>0.8</v>
      </c>
    </row>
    <row r="67" spans="1:19">
      <c r="A67" t="s">
        <v>72</v>
      </c>
      <c r="C67">
        <v>1</v>
      </c>
      <c r="D67" s="52"/>
      <c r="E67" s="105"/>
      <c r="F67" s="105"/>
      <c r="G67" s="105"/>
      <c r="H67">
        <v>1</v>
      </c>
      <c r="K67" s="52"/>
      <c r="L67" s="105"/>
      <c r="M67" s="105"/>
      <c r="N67" s="48">
        <f t="shared" ref="N67:N130" si="3">H67/C67*100</f>
        <v>100</v>
      </c>
      <c r="O67" s="76"/>
      <c r="P67">
        <v>1</v>
      </c>
      <c r="Q67" s="48">
        <v>1</v>
      </c>
      <c r="R67" s="48">
        <f t="shared" si="2"/>
        <v>100</v>
      </c>
      <c r="S67" s="75">
        <v>0.8</v>
      </c>
    </row>
    <row r="68" spans="1:19">
      <c r="A68" t="s">
        <v>73</v>
      </c>
      <c r="C68">
        <v>5</v>
      </c>
      <c r="D68" s="52"/>
      <c r="E68" s="105"/>
      <c r="F68" s="105"/>
      <c r="G68" s="105"/>
      <c r="K68" s="52"/>
      <c r="L68" s="105"/>
      <c r="M68" s="105"/>
      <c r="N68" s="48">
        <f t="shared" si="3"/>
        <v>0</v>
      </c>
      <c r="O68" s="76"/>
      <c r="P68">
        <v>5</v>
      </c>
      <c r="R68" s="48">
        <f t="shared" si="2"/>
        <v>0</v>
      </c>
      <c r="S68" s="75">
        <v>0.8</v>
      </c>
    </row>
    <row r="69" spans="1:19">
      <c r="A69" t="s">
        <v>74</v>
      </c>
      <c r="C69">
        <v>2</v>
      </c>
      <c r="D69" s="52"/>
      <c r="E69" s="105"/>
      <c r="F69" s="105"/>
      <c r="G69" s="105"/>
      <c r="H69">
        <v>1</v>
      </c>
      <c r="K69" s="52"/>
      <c r="L69" s="105"/>
      <c r="M69" s="105"/>
      <c r="N69" s="48">
        <f t="shared" si="3"/>
        <v>50</v>
      </c>
      <c r="O69" s="76"/>
      <c r="P69">
        <v>2</v>
      </c>
      <c r="Q69" s="48">
        <v>1</v>
      </c>
      <c r="R69" s="48">
        <f t="shared" si="2"/>
        <v>50</v>
      </c>
      <c r="S69" s="75">
        <v>0.8</v>
      </c>
    </row>
    <row r="70" spans="1:19">
      <c r="A70" t="s">
        <v>75</v>
      </c>
      <c r="C70">
        <v>17</v>
      </c>
      <c r="D70" s="52"/>
      <c r="E70" s="105"/>
      <c r="F70" s="105"/>
      <c r="G70" s="105"/>
      <c r="H70">
        <v>9</v>
      </c>
      <c r="K70" s="52"/>
      <c r="L70" s="105"/>
      <c r="M70" s="105"/>
      <c r="N70" s="48">
        <f t="shared" si="3"/>
        <v>52.941176470588239</v>
      </c>
      <c r="O70" s="76"/>
      <c r="P70">
        <v>12</v>
      </c>
      <c r="Q70" s="48">
        <v>9</v>
      </c>
      <c r="R70" s="48">
        <f t="shared" si="2"/>
        <v>75</v>
      </c>
      <c r="S70" s="75">
        <v>0.8</v>
      </c>
    </row>
    <row r="71" spans="1:19">
      <c r="A71" t="s">
        <v>76</v>
      </c>
      <c r="C71">
        <v>1</v>
      </c>
      <c r="D71" s="52"/>
      <c r="E71" s="105"/>
      <c r="F71" s="105"/>
      <c r="G71" s="105"/>
      <c r="H71">
        <v>1</v>
      </c>
      <c r="K71" s="52"/>
      <c r="L71" s="105"/>
      <c r="M71" s="105"/>
      <c r="N71" s="48">
        <f t="shared" si="3"/>
        <v>100</v>
      </c>
      <c r="O71" s="76"/>
      <c r="P71">
        <v>1</v>
      </c>
      <c r="Q71" s="48">
        <v>1</v>
      </c>
      <c r="R71" s="48">
        <f t="shared" si="2"/>
        <v>100</v>
      </c>
      <c r="S71" s="75">
        <v>0.8</v>
      </c>
    </row>
    <row r="72" spans="1:19">
      <c r="A72" t="s">
        <v>77</v>
      </c>
      <c r="C72">
        <v>5</v>
      </c>
      <c r="D72" s="52"/>
      <c r="E72" s="105"/>
      <c r="F72" s="105"/>
      <c r="G72" s="105"/>
      <c r="H72">
        <v>5</v>
      </c>
      <c r="K72" s="52"/>
      <c r="L72" s="105"/>
      <c r="M72" s="105"/>
      <c r="N72" s="48">
        <f t="shared" si="3"/>
        <v>100</v>
      </c>
      <c r="O72" s="76"/>
      <c r="P72">
        <v>5</v>
      </c>
      <c r="Q72" s="48">
        <v>5</v>
      </c>
      <c r="R72" s="48">
        <f t="shared" si="2"/>
        <v>100</v>
      </c>
      <c r="S72" s="75">
        <v>0.8</v>
      </c>
    </row>
    <row r="73" spans="1:19">
      <c r="A73" s="77" t="s">
        <v>83</v>
      </c>
      <c r="B73" s="77">
        <v>279</v>
      </c>
      <c r="C73" s="77">
        <v>305</v>
      </c>
      <c r="D73" s="99" t="s">
        <v>244</v>
      </c>
      <c r="E73" s="99"/>
      <c r="F73" s="99"/>
      <c r="G73" s="99"/>
      <c r="H73" s="64">
        <v>225</v>
      </c>
      <c r="I73" s="64"/>
      <c r="J73" s="64"/>
      <c r="K73" s="78" t="s">
        <v>267</v>
      </c>
      <c r="L73" s="104"/>
      <c r="M73" s="104"/>
      <c r="N73" s="79">
        <f t="shared" si="3"/>
        <v>73.770491803278688</v>
      </c>
      <c r="O73" s="80">
        <f>N73+N73*0.1</f>
        <v>81.147540983606561</v>
      </c>
      <c r="P73" s="77">
        <v>270</v>
      </c>
      <c r="Q73" s="79">
        <v>225</v>
      </c>
      <c r="R73" s="79">
        <f t="shared" si="2"/>
        <v>83.333333333333343</v>
      </c>
      <c r="S73" s="81">
        <v>0.8</v>
      </c>
    </row>
    <row r="74" spans="1:19">
      <c r="A74" t="s">
        <v>79</v>
      </c>
      <c r="C74">
        <v>1</v>
      </c>
      <c r="D74" s="52"/>
      <c r="E74" s="105"/>
      <c r="F74" s="105"/>
      <c r="G74" s="105"/>
      <c r="K74" s="52"/>
      <c r="L74" s="105"/>
      <c r="M74" s="105"/>
      <c r="N74" s="48">
        <f t="shared" si="3"/>
        <v>0</v>
      </c>
      <c r="O74" s="76"/>
      <c r="R74" s="48">
        <v>0</v>
      </c>
      <c r="S74" s="75">
        <v>0.8</v>
      </c>
    </row>
    <row r="75" spans="1:19">
      <c r="A75" t="s">
        <v>80</v>
      </c>
      <c r="C75">
        <v>1</v>
      </c>
      <c r="D75" s="52"/>
      <c r="E75" s="105"/>
      <c r="F75" s="105"/>
      <c r="G75" s="105"/>
      <c r="K75" s="52"/>
      <c r="L75" s="105"/>
      <c r="M75" s="105"/>
      <c r="N75" s="48">
        <f t="shared" si="3"/>
        <v>0</v>
      </c>
      <c r="O75" s="76"/>
      <c r="P75">
        <v>1</v>
      </c>
      <c r="R75" s="48">
        <f t="shared" ref="R75:R109" si="4">Q75/P75*100</f>
        <v>0</v>
      </c>
      <c r="S75" s="75">
        <v>0.8</v>
      </c>
    </row>
    <row r="76" spans="1:19">
      <c r="A76" t="s">
        <v>81</v>
      </c>
      <c r="C76">
        <v>5</v>
      </c>
      <c r="D76" s="52"/>
      <c r="E76" s="105"/>
      <c r="F76" s="105"/>
      <c r="G76" s="105"/>
      <c r="H76">
        <v>4</v>
      </c>
      <c r="K76" s="52"/>
      <c r="L76" s="105"/>
      <c r="M76" s="105"/>
      <c r="N76" s="48">
        <f t="shared" si="3"/>
        <v>80</v>
      </c>
      <c r="O76" s="76"/>
      <c r="P76">
        <v>5</v>
      </c>
      <c r="Q76" s="48">
        <v>4</v>
      </c>
      <c r="R76" s="48">
        <f t="shared" si="4"/>
        <v>80</v>
      </c>
      <c r="S76" s="75">
        <v>0.8</v>
      </c>
    </row>
    <row r="77" spans="1:19">
      <c r="A77" t="s">
        <v>82</v>
      </c>
      <c r="C77">
        <v>1</v>
      </c>
      <c r="D77" s="52"/>
      <c r="E77" s="105"/>
      <c r="F77" s="105"/>
      <c r="G77" s="105"/>
      <c r="K77" s="52"/>
      <c r="L77" s="105"/>
      <c r="M77" s="105"/>
      <c r="N77" s="48">
        <f t="shared" si="3"/>
        <v>0</v>
      </c>
      <c r="O77" s="76"/>
      <c r="P77">
        <v>1</v>
      </c>
      <c r="R77" s="48">
        <f t="shared" si="4"/>
        <v>0</v>
      </c>
      <c r="S77" s="75">
        <v>0.8</v>
      </c>
    </row>
    <row r="78" spans="1:19">
      <c r="A78" t="s">
        <v>83</v>
      </c>
      <c r="C78">
        <v>148</v>
      </c>
      <c r="D78" s="52"/>
      <c r="E78" s="105"/>
      <c r="F78" s="105"/>
      <c r="G78" s="105"/>
      <c r="H78">
        <v>111</v>
      </c>
      <c r="K78" s="52"/>
      <c r="L78" s="105"/>
      <c r="M78" s="105"/>
      <c r="N78" s="48">
        <f t="shared" si="3"/>
        <v>75</v>
      </c>
      <c r="O78" s="76"/>
      <c r="P78">
        <v>114</v>
      </c>
      <c r="Q78" s="48">
        <v>111</v>
      </c>
      <c r="R78" s="48">
        <f t="shared" si="4"/>
        <v>97.368421052631575</v>
      </c>
      <c r="S78" s="75">
        <v>0.8</v>
      </c>
    </row>
    <row r="79" spans="1:19">
      <c r="A79" t="s">
        <v>84</v>
      </c>
      <c r="C79">
        <v>85</v>
      </c>
      <c r="D79" s="52"/>
      <c r="E79" s="105"/>
      <c r="F79" s="105"/>
      <c r="G79" s="105"/>
      <c r="H79">
        <v>68</v>
      </c>
      <c r="K79" s="52"/>
      <c r="L79" s="105"/>
      <c r="M79" s="105"/>
      <c r="N79" s="48">
        <f t="shared" si="3"/>
        <v>80</v>
      </c>
      <c r="O79" s="76"/>
      <c r="P79">
        <v>85</v>
      </c>
      <c r="Q79" s="48">
        <v>68</v>
      </c>
      <c r="R79" s="48">
        <f t="shared" si="4"/>
        <v>80</v>
      </c>
      <c r="S79" s="75">
        <v>0.8</v>
      </c>
    </row>
    <row r="80" spans="1:19">
      <c r="A80" t="s">
        <v>85</v>
      </c>
      <c r="C80">
        <v>5</v>
      </c>
      <c r="D80" s="52"/>
      <c r="E80" s="105"/>
      <c r="F80" s="105"/>
      <c r="G80" s="105"/>
      <c r="K80" s="52"/>
      <c r="L80" s="105"/>
      <c r="M80" s="105"/>
      <c r="N80" s="48">
        <f t="shared" si="3"/>
        <v>0</v>
      </c>
      <c r="O80" s="76"/>
      <c r="P80">
        <v>5</v>
      </c>
      <c r="R80" s="48">
        <f t="shared" si="4"/>
        <v>0</v>
      </c>
      <c r="S80" s="75">
        <v>0.8</v>
      </c>
    </row>
    <row r="81" spans="1:19">
      <c r="A81" t="s">
        <v>86</v>
      </c>
      <c r="C81">
        <v>7</v>
      </c>
      <c r="D81" s="52"/>
      <c r="E81" s="105"/>
      <c r="F81" s="105"/>
      <c r="G81" s="105"/>
      <c r="H81">
        <v>2</v>
      </c>
      <c r="K81" s="52"/>
      <c r="L81" s="105"/>
      <c r="M81" s="105"/>
      <c r="N81" s="48">
        <f t="shared" si="3"/>
        <v>28.571428571428569</v>
      </c>
      <c r="O81" s="76"/>
      <c r="P81">
        <v>7</v>
      </c>
      <c r="Q81" s="48">
        <v>2</v>
      </c>
      <c r="R81" s="48">
        <f t="shared" si="4"/>
        <v>28.571428571428569</v>
      </c>
      <c r="S81" s="75">
        <v>0.8</v>
      </c>
    </row>
    <row r="82" spans="1:19">
      <c r="A82" t="s">
        <v>87</v>
      </c>
      <c r="C82">
        <v>2</v>
      </c>
      <c r="D82" s="52"/>
      <c r="E82" s="105"/>
      <c r="F82" s="105"/>
      <c r="G82" s="105"/>
      <c r="H82">
        <v>2</v>
      </c>
      <c r="K82" s="52"/>
      <c r="L82" s="105"/>
      <c r="M82" s="105"/>
      <c r="N82" s="48">
        <f t="shared" si="3"/>
        <v>100</v>
      </c>
      <c r="O82" s="76"/>
      <c r="P82">
        <v>2</v>
      </c>
      <c r="Q82" s="48">
        <v>2</v>
      </c>
      <c r="R82" s="48">
        <f t="shared" si="4"/>
        <v>100</v>
      </c>
      <c r="S82" s="75">
        <v>0.8</v>
      </c>
    </row>
    <row r="83" spans="1:19">
      <c r="A83" t="s">
        <v>88</v>
      </c>
      <c r="C83">
        <v>7</v>
      </c>
      <c r="D83" s="52"/>
      <c r="E83" s="105"/>
      <c r="F83" s="105"/>
      <c r="G83" s="105"/>
      <c r="H83">
        <v>5</v>
      </c>
      <c r="K83" s="52"/>
      <c r="L83" s="105"/>
      <c r="M83" s="105"/>
      <c r="N83" s="48">
        <f t="shared" si="3"/>
        <v>71.428571428571431</v>
      </c>
      <c r="O83" s="76"/>
      <c r="P83">
        <v>7</v>
      </c>
      <c r="Q83" s="48">
        <v>5</v>
      </c>
      <c r="R83" s="48">
        <f t="shared" si="4"/>
        <v>71.428571428571431</v>
      </c>
      <c r="S83" s="75">
        <v>0.8</v>
      </c>
    </row>
    <row r="84" spans="1:19">
      <c r="A84" t="s">
        <v>89</v>
      </c>
      <c r="C84">
        <v>14</v>
      </c>
      <c r="D84" s="52"/>
      <c r="E84" s="105"/>
      <c r="F84" s="105"/>
      <c r="G84" s="105"/>
      <c r="H84">
        <v>7</v>
      </c>
      <c r="K84" s="52"/>
      <c r="L84" s="105"/>
      <c r="M84" s="105"/>
      <c r="N84" s="48">
        <f t="shared" si="3"/>
        <v>50</v>
      </c>
      <c r="O84" s="76"/>
      <c r="P84">
        <v>14</v>
      </c>
      <c r="Q84" s="48">
        <v>7</v>
      </c>
      <c r="R84" s="48">
        <f t="shared" si="4"/>
        <v>50</v>
      </c>
      <c r="S84" s="75">
        <v>0.8</v>
      </c>
    </row>
    <row r="85" spans="1:19">
      <c r="A85" t="s">
        <v>90</v>
      </c>
      <c r="C85">
        <v>2</v>
      </c>
      <c r="D85" s="52"/>
      <c r="E85" s="105"/>
      <c r="F85" s="105"/>
      <c r="G85" s="105"/>
      <c r="H85">
        <v>2</v>
      </c>
      <c r="K85" s="52"/>
      <c r="L85" s="105"/>
      <c r="M85" s="105"/>
      <c r="N85" s="48">
        <f t="shared" si="3"/>
        <v>100</v>
      </c>
      <c r="O85" s="76"/>
      <c r="P85">
        <v>2</v>
      </c>
      <c r="Q85" s="48">
        <v>2</v>
      </c>
      <c r="R85" s="48">
        <f t="shared" si="4"/>
        <v>100</v>
      </c>
      <c r="S85" s="75">
        <v>0.8</v>
      </c>
    </row>
    <row r="86" spans="1:19">
      <c r="A86" t="s">
        <v>91</v>
      </c>
      <c r="C86">
        <v>9</v>
      </c>
      <c r="D86" s="52"/>
      <c r="E86" s="105"/>
      <c r="F86" s="105"/>
      <c r="G86" s="105"/>
      <c r="H86">
        <v>7</v>
      </c>
      <c r="K86" s="52"/>
      <c r="L86" s="105"/>
      <c r="M86" s="105"/>
      <c r="N86" s="48">
        <f t="shared" si="3"/>
        <v>77.777777777777786</v>
      </c>
      <c r="O86" s="76"/>
      <c r="P86">
        <v>9</v>
      </c>
      <c r="Q86" s="48">
        <v>7</v>
      </c>
      <c r="R86" s="48">
        <f t="shared" si="4"/>
        <v>77.777777777777786</v>
      </c>
      <c r="S86" s="75">
        <v>0.8</v>
      </c>
    </row>
    <row r="87" spans="1:19">
      <c r="A87" t="s">
        <v>92</v>
      </c>
      <c r="C87">
        <v>5</v>
      </c>
      <c r="D87" s="52"/>
      <c r="E87" s="105"/>
      <c r="F87" s="105"/>
      <c r="G87" s="105"/>
      <c r="H87">
        <v>5</v>
      </c>
      <c r="K87" s="52"/>
      <c r="L87" s="105"/>
      <c r="M87" s="105"/>
      <c r="N87" s="48">
        <f t="shared" si="3"/>
        <v>100</v>
      </c>
      <c r="O87" s="76"/>
      <c r="P87">
        <v>5</v>
      </c>
      <c r="Q87" s="48">
        <v>5</v>
      </c>
      <c r="R87" s="48">
        <f t="shared" si="4"/>
        <v>100</v>
      </c>
      <c r="S87" s="75">
        <v>0.8</v>
      </c>
    </row>
    <row r="88" spans="1:19">
      <c r="A88" t="s">
        <v>93</v>
      </c>
      <c r="C88">
        <v>7</v>
      </c>
      <c r="D88" s="52"/>
      <c r="E88" s="105"/>
      <c r="F88" s="105"/>
      <c r="G88" s="105"/>
      <c r="H88">
        <v>7</v>
      </c>
      <c r="K88" s="52"/>
      <c r="L88" s="105"/>
      <c r="M88" s="105"/>
      <c r="N88" s="48">
        <f t="shared" si="3"/>
        <v>100</v>
      </c>
      <c r="O88" s="76"/>
      <c r="P88">
        <v>7</v>
      </c>
      <c r="Q88" s="48">
        <v>7</v>
      </c>
      <c r="R88" s="48">
        <f t="shared" si="4"/>
        <v>100</v>
      </c>
      <c r="S88" s="75">
        <v>0.8</v>
      </c>
    </row>
    <row r="89" spans="1:19">
      <c r="A89" t="s">
        <v>94</v>
      </c>
      <c r="C89">
        <v>2</v>
      </c>
      <c r="D89" s="52"/>
      <c r="E89" s="105"/>
      <c r="F89" s="105"/>
      <c r="G89" s="105"/>
      <c r="H89">
        <v>2</v>
      </c>
      <c r="K89" s="52"/>
      <c r="L89" s="105"/>
      <c r="M89" s="105"/>
      <c r="N89" s="48">
        <f t="shared" si="3"/>
        <v>100</v>
      </c>
      <c r="O89" s="76"/>
      <c r="P89">
        <v>2</v>
      </c>
      <c r="Q89" s="48">
        <v>2</v>
      </c>
      <c r="R89" s="48">
        <f t="shared" si="4"/>
        <v>100</v>
      </c>
      <c r="S89" s="75">
        <v>0.8</v>
      </c>
    </row>
    <row r="90" spans="1:19">
      <c r="A90" t="s">
        <v>95</v>
      </c>
      <c r="C90">
        <v>2</v>
      </c>
      <c r="D90" s="52"/>
      <c r="E90" s="105"/>
      <c r="F90" s="105"/>
      <c r="G90" s="105"/>
      <c r="H90">
        <v>2</v>
      </c>
      <c r="K90" s="52"/>
      <c r="L90" s="105"/>
      <c r="M90" s="105"/>
      <c r="N90" s="48">
        <f t="shared" si="3"/>
        <v>100</v>
      </c>
      <c r="O90" s="76"/>
      <c r="P90">
        <v>2</v>
      </c>
      <c r="Q90" s="48">
        <v>2</v>
      </c>
      <c r="R90" s="48">
        <f t="shared" si="4"/>
        <v>100</v>
      </c>
      <c r="S90" s="75">
        <v>0.8</v>
      </c>
    </row>
    <row r="91" spans="1:19">
      <c r="A91" t="s">
        <v>96</v>
      </c>
      <c r="C91">
        <v>2</v>
      </c>
      <c r="D91" s="52"/>
      <c r="E91" s="105"/>
      <c r="F91" s="105"/>
      <c r="G91" s="105"/>
      <c r="H91">
        <v>1</v>
      </c>
      <c r="K91" s="52"/>
      <c r="L91" s="105"/>
      <c r="M91" s="105"/>
      <c r="N91" s="48">
        <f t="shared" si="3"/>
        <v>50</v>
      </c>
      <c r="O91" s="76"/>
      <c r="P91">
        <v>2</v>
      </c>
      <c r="Q91" s="48">
        <v>1</v>
      </c>
      <c r="R91" s="48">
        <f t="shared" si="4"/>
        <v>50</v>
      </c>
      <c r="S91" s="75">
        <v>0.8</v>
      </c>
    </row>
    <row r="92" spans="1:19">
      <c r="A92" s="77" t="s">
        <v>101</v>
      </c>
      <c r="B92" s="77">
        <v>86</v>
      </c>
      <c r="C92" s="77">
        <v>92</v>
      </c>
      <c r="D92" s="78" t="s">
        <v>245</v>
      </c>
      <c r="E92" s="104"/>
      <c r="F92" s="104"/>
      <c r="G92" s="104"/>
      <c r="H92" s="77">
        <v>40</v>
      </c>
      <c r="I92" s="77"/>
      <c r="J92" s="77"/>
      <c r="K92" s="78" t="s">
        <v>265</v>
      </c>
      <c r="L92" s="104"/>
      <c r="M92" s="104"/>
      <c r="N92" s="79">
        <f t="shared" si="3"/>
        <v>43.478260869565219</v>
      </c>
      <c r="O92" s="80">
        <f>N92+N92*0.1</f>
        <v>47.826086956521742</v>
      </c>
      <c r="P92" s="77">
        <v>37</v>
      </c>
      <c r="Q92" s="79">
        <v>16</v>
      </c>
      <c r="R92" s="79">
        <f t="shared" si="4"/>
        <v>43.243243243243242</v>
      </c>
      <c r="S92" s="81">
        <v>0.8</v>
      </c>
    </row>
    <row r="93" spans="1:19">
      <c r="A93" t="s">
        <v>98</v>
      </c>
      <c r="C93">
        <v>4</v>
      </c>
      <c r="D93" s="52"/>
      <c r="E93" s="105"/>
      <c r="F93" s="105"/>
      <c r="G93" s="105"/>
      <c r="K93" s="52"/>
      <c r="L93" s="105"/>
      <c r="M93" s="105"/>
      <c r="N93" s="48">
        <f t="shared" si="3"/>
        <v>0</v>
      </c>
      <c r="O93" s="76"/>
      <c r="P93">
        <v>4</v>
      </c>
      <c r="R93" s="48">
        <f t="shared" si="4"/>
        <v>0</v>
      </c>
      <c r="S93" s="75">
        <v>0.8</v>
      </c>
    </row>
    <row r="94" spans="1:19">
      <c r="A94" t="s">
        <v>99</v>
      </c>
      <c r="C94">
        <v>15</v>
      </c>
      <c r="D94" s="52"/>
      <c r="E94" s="105"/>
      <c r="F94" s="105"/>
      <c r="G94" s="105"/>
      <c r="H94">
        <v>12</v>
      </c>
      <c r="K94" s="52"/>
      <c r="L94" s="105"/>
      <c r="M94" s="105"/>
      <c r="N94" s="48">
        <f t="shared" si="3"/>
        <v>80</v>
      </c>
      <c r="O94" s="76"/>
      <c r="P94">
        <v>3</v>
      </c>
      <c r="Q94" s="48">
        <v>3</v>
      </c>
      <c r="R94" s="48">
        <f t="shared" si="4"/>
        <v>100</v>
      </c>
      <c r="S94" s="75">
        <v>0.8</v>
      </c>
    </row>
    <row r="95" spans="1:19">
      <c r="A95" t="s">
        <v>100</v>
      </c>
      <c r="C95">
        <v>6</v>
      </c>
      <c r="D95" s="52"/>
      <c r="E95" s="105"/>
      <c r="F95" s="105"/>
      <c r="G95" s="105"/>
      <c r="H95">
        <v>1</v>
      </c>
      <c r="K95" s="52"/>
      <c r="L95" s="105"/>
      <c r="M95" s="105"/>
      <c r="N95" s="48">
        <f t="shared" si="3"/>
        <v>16.666666666666664</v>
      </c>
      <c r="O95" s="76"/>
      <c r="P95">
        <v>6</v>
      </c>
      <c r="Q95" s="48">
        <v>1</v>
      </c>
      <c r="R95" s="48">
        <f t="shared" si="4"/>
        <v>16.666666666666664</v>
      </c>
      <c r="S95" s="75">
        <v>0.8</v>
      </c>
    </row>
    <row r="96" spans="1:19">
      <c r="A96" t="s">
        <v>101</v>
      </c>
      <c r="C96">
        <v>4</v>
      </c>
      <c r="D96" s="52"/>
      <c r="E96" s="105"/>
      <c r="F96" s="105"/>
      <c r="G96" s="105"/>
      <c r="H96">
        <v>2</v>
      </c>
      <c r="K96" s="52"/>
      <c r="L96" s="105"/>
      <c r="M96" s="105"/>
      <c r="N96" s="48">
        <f t="shared" si="3"/>
        <v>50</v>
      </c>
      <c r="O96" s="76"/>
      <c r="P96">
        <v>4</v>
      </c>
      <c r="Q96" s="48">
        <v>2</v>
      </c>
      <c r="R96" s="48">
        <f t="shared" si="4"/>
        <v>50</v>
      </c>
      <c r="S96" s="75">
        <v>0.8</v>
      </c>
    </row>
    <row r="97" spans="1:19">
      <c r="A97" t="s">
        <v>102</v>
      </c>
      <c r="C97">
        <v>4</v>
      </c>
      <c r="D97" s="52"/>
      <c r="E97" s="105"/>
      <c r="F97" s="105"/>
      <c r="G97" s="105"/>
      <c r="H97">
        <v>1</v>
      </c>
      <c r="K97" s="52"/>
      <c r="L97" s="105"/>
      <c r="M97" s="105"/>
      <c r="N97" s="48">
        <f t="shared" si="3"/>
        <v>25</v>
      </c>
      <c r="O97" s="76"/>
      <c r="P97">
        <v>4</v>
      </c>
      <c r="Q97" s="48">
        <v>1</v>
      </c>
      <c r="R97" s="48">
        <f t="shared" si="4"/>
        <v>25</v>
      </c>
      <c r="S97" s="75">
        <v>0.8</v>
      </c>
    </row>
    <row r="98" spans="1:19">
      <c r="A98" t="s">
        <v>103</v>
      </c>
      <c r="C98">
        <v>1</v>
      </c>
      <c r="D98" s="52"/>
      <c r="E98" s="105"/>
      <c r="F98" s="105"/>
      <c r="G98" s="105"/>
      <c r="K98" s="52"/>
      <c r="L98" s="105"/>
      <c r="M98" s="105"/>
      <c r="N98" s="48">
        <f t="shared" si="3"/>
        <v>0</v>
      </c>
      <c r="O98" s="76"/>
      <c r="P98">
        <v>1</v>
      </c>
      <c r="R98" s="48">
        <f t="shared" si="4"/>
        <v>0</v>
      </c>
      <c r="S98" s="75">
        <v>0.8</v>
      </c>
    </row>
    <row r="99" spans="1:19">
      <c r="A99" t="s">
        <v>104</v>
      </c>
      <c r="C99">
        <v>6</v>
      </c>
      <c r="D99" s="52"/>
      <c r="E99" s="105"/>
      <c r="F99" s="105"/>
      <c r="G99" s="105"/>
      <c r="H99">
        <v>6</v>
      </c>
      <c r="K99" s="52"/>
      <c r="L99" s="105"/>
      <c r="M99" s="105"/>
      <c r="N99" s="48">
        <f t="shared" si="3"/>
        <v>100</v>
      </c>
      <c r="O99" s="76"/>
      <c r="P99">
        <v>1</v>
      </c>
      <c r="Q99" s="48">
        <v>1</v>
      </c>
      <c r="R99" s="48">
        <f t="shared" si="4"/>
        <v>100</v>
      </c>
      <c r="S99" s="75">
        <v>0.8</v>
      </c>
    </row>
    <row r="100" spans="1:19">
      <c r="A100" t="s">
        <v>105</v>
      </c>
      <c r="C100">
        <v>2</v>
      </c>
      <c r="D100" s="52"/>
      <c r="E100" s="105"/>
      <c r="F100" s="105"/>
      <c r="G100" s="105"/>
      <c r="H100">
        <v>1</v>
      </c>
      <c r="K100" s="52"/>
      <c r="L100" s="105"/>
      <c r="M100" s="105"/>
      <c r="N100" s="48">
        <f t="shared" si="3"/>
        <v>50</v>
      </c>
      <c r="O100" s="76"/>
      <c r="P100">
        <v>1</v>
      </c>
      <c r="Q100" s="48">
        <v>1</v>
      </c>
      <c r="R100" s="48">
        <f t="shared" si="4"/>
        <v>100</v>
      </c>
      <c r="S100" s="75">
        <v>0.8</v>
      </c>
    </row>
    <row r="101" spans="1:19">
      <c r="A101" t="s">
        <v>106</v>
      </c>
      <c r="C101">
        <v>2</v>
      </c>
      <c r="D101" s="52"/>
      <c r="E101" s="105"/>
      <c r="F101" s="105"/>
      <c r="G101" s="105"/>
      <c r="H101">
        <v>1</v>
      </c>
      <c r="K101" s="52"/>
      <c r="L101" s="105"/>
      <c r="M101" s="105"/>
      <c r="N101" s="48">
        <f t="shared" si="3"/>
        <v>50</v>
      </c>
      <c r="O101" s="76"/>
      <c r="P101">
        <v>2</v>
      </c>
      <c r="Q101" s="48">
        <v>1</v>
      </c>
      <c r="R101" s="48">
        <f t="shared" si="4"/>
        <v>50</v>
      </c>
      <c r="S101" s="75">
        <v>0.8</v>
      </c>
    </row>
    <row r="102" spans="1:19">
      <c r="A102" t="s">
        <v>107</v>
      </c>
      <c r="C102">
        <v>3</v>
      </c>
      <c r="D102" s="52"/>
      <c r="E102" s="105"/>
      <c r="F102" s="105"/>
      <c r="G102" s="105"/>
      <c r="H102">
        <v>1</v>
      </c>
      <c r="K102" s="52"/>
      <c r="L102" s="105"/>
      <c r="M102" s="105"/>
      <c r="N102" s="48">
        <f t="shared" si="3"/>
        <v>33.333333333333329</v>
      </c>
      <c r="O102" s="76"/>
      <c r="P102">
        <v>1</v>
      </c>
      <c r="R102" s="48">
        <f t="shared" si="4"/>
        <v>0</v>
      </c>
      <c r="S102" s="75">
        <v>0.8</v>
      </c>
    </row>
    <row r="103" spans="1:19">
      <c r="A103" t="s">
        <v>108</v>
      </c>
      <c r="C103">
        <v>2</v>
      </c>
      <c r="D103" s="52"/>
      <c r="E103" s="105"/>
      <c r="F103" s="105"/>
      <c r="G103" s="105"/>
      <c r="H103">
        <v>1</v>
      </c>
      <c r="K103" s="52"/>
      <c r="L103" s="105"/>
      <c r="M103" s="105"/>
      <c r="N103" s="48">
        <f t="shared" si="3"/>
        <v>50</v>
      </c>
      <c r="O103" s="76"/>
      <c r="P103">
        <v>2</v>
      </c>
      <c r="Q103" s="48">
        <v>1</v>
      </c>
      <c r="R103" s="48">
        <f t="shared" si="4"/>
        <v>50</v>
      </c>
      <c r="S103" s="75">
        <v>0.8</v>
      </c>
    </row>
    <row r="104" spans="1:19">
      <c r="A104" t="s">
        <v>109</v>
      </c>
      <c r="C104">
        <v>43</v>
      </c>
      <c r="D104" s="52"/>
      <c r="E104" s="105"/>
      <c r="F104" s="105"/>
      <c r="G104" s="105"/>
      <c r="H104">
        <v>14</v>
      </c>
      <c r="K104" s="52"/>
      <c r="L104" s="105"/>
      <c r="M104" s="105"/>
      <c r="N104" s="48">
        <f t="shared" si="3"/>
        <v>32.558139534883722</v>
      </c>
      <c r="O104" s="76"/>
      <c r="P104">
        <v>8</v>
      </c>
      <c r="Q104" s="48">
        <v>5</v>
      </c>
      <c r="R104" s="48">
        <f t="shared" si="4"/>
        <v>62.5</v>
      </c>
      <c r="S104" s="75">
        <v>0.8</v>
      </c>
    </row>
    <row r="105" spans="1:19">
      <c r="A105" s="77" t="s">
        <v>113</v>
      </c>
      <c r="B105" s="77">
        <v>135</v>
      </c>
      <c r="C105" s="77">
        <v>149</v>
      </c>
      <c r="D105" s="78" t="s">
        <v>242</v>
      </c>
      <c r="E105" s="99"/>
      <c r="F105" s="99"/>
      <c r="G105" s="99"/>
      <c r="H105" s="64">
        <v>89</v>
      </c>
      <c r="I105" s="64"/>
      <c r="J105" s="64"/>
      <c r="K105" s="78" t="s">
        <v>242</v>
      </c>
      <c r="L105" s="104"/>
      <c r="M105" s="104"/>
      <c r="N105" s="79">
        <f t="shared" si="3"/>
        <v>59.731543624161077</v>
      </c>
      <c r="O105" s="80">
        <f>N105+N105*0.1</f>
        <v>65.704697986577187</v>
      </c>
      <c r="P105" s="77">
        <v>139</v>
      </c>
      <c r="Q105" s="79">
        <v>89</v>
      </c>
      <c r="R105" s="79">
        <f t="shared" si="4"/>
        <v>64.02877697841727</v>
      </c>
      <c r="S105" s="81">
        <v>0.8</v>
      </c>
    </row>
    <row r="106" spans="1:19">
      <c r="A106" t="s">
        <v>111</v>
      </c>
      <c r="C106">
        <v>4</v>
      </c>
      <c r="D106" s="52"/>
      <c r="E106" s="105"/>
      <c r="F106" s="105"/>
      <c r="G106" s="105"/>
      <c r="H106">
        <v>1</v>
      </c>
      <c r="K106" s="52"/>
      <c r="L106" s="105"/>
      <c r="M106" s="105"/>
      <c r="N106" s="48">
        <f t="shared" si="3"/>
        <v>25</v>
      </c>
      <c r="O106" s="76"/>
      <c r="P106">
        <v>4</v>
      </c>
      <c r="Q106" s="48">
        <v>1</v>
      </c>
      <c r="R106" s="48">
        <f t="shared" si="4"/>
        <v>25</v>
      </c>
      <c r="S106" s="75">
        <v>0.8</v>
      </c>
    </row>
    <row r="107" spans="1:19">
      <c r="A107" t="s">
        <v>112</v>
      </c>
      <c r="C107">
        <v>4</v>
      </c>
      <c r="D107" s="52"/>
      <c r="E107" s="105"/>
      <c r="F107" s="105"/>
      <c r="G107" s="105"/>
      <c r="H107">
        <v>1</v>
      </c>
      <c r="K107" s="52"/>
      <c r="L107" s="105"/>
      <c r="M107" s="105"/>
      <c r="N107" s="48">
        <f t="shared" si="3"/>
        <v>25</v>
      </c>
      <c r="O107" s="76"/>
      <c r="P107">
        <v>1</v>
      </c>
      <c r="Q107" s="48">
        <v>1</v>
      </c>
      <c r="R107" s="48">
        <f t="shared" si="4"/>
        <v>100</v>
      </c>
      <c r="S107" s="75">
        <v>0.8</v>
      </c>
    </row>
    <row r="108" spans="1:19">
      <c r="A108" t="s">
        <v>113</v>
      </c>
      <c r="C108">
        <v>3</v>
      </c>
      <c r="D108" s="52"/>
      <c r="E108" s="105"/>
      <c r="F108" s="105"/>
      <c r="G108" s="105"/>
      <c r="H108">
        <v>2</v>
      </c>
      <c r="K108" s="52"/>
      <c r="L108" s="105"/>
      <c r="M108" s="105"/>
      <c r="N108" s="48">
        <f t="shared" si="3"/>
        <v>66.666666666666657</v>
      </c>
      <c r="O108" s="76"/>
      <c r="P108">
        <v>3</v>
      </c>
      <c r="Q108" s="48">
        <v>2</v>
      </c>
      <c r="R108" s="48">
        <f t="shared" si="4"/>
        <v>66.666666666666657</v>
      </c>
      <c r="S108" s="75">
        <v>0.8</v>
      </c>
    </row>
    <row r="109" spans="1:19">
      <c r="A109" t="s">
        <v>114</v>
      </c>
      <c r="C109">
        <v>122</v>
      </c>
      <c r="D109" s="52"/>
      <c r="E109" s="105"/>
      <c r="F109" s="105"/>
      <c r="G109" s="105"/>
      <c r="H109">
        <v>85</v>
      </c>
      <c r="K109" s="52"/>
      <c r="L109" s="105"/>
      <c r="M109" s="105"/>
      <c r="N109" s="48">
        <f t="shared" si="3"/>
        <v>69.672131147540981</v>
      </c>
      <c r="O109" s="76"/>
      <c r="P109">
        <v>122</v>
      </c>
      <c r="Q109" s="48">
        <v>85</v>
      </c>
      <c r="R109" s="48">
        <f t="shared" si="4"/>
        <v>69.672131147540981</v>
      </c>
      <c r="S109" s="75">
        <v>0.8</v>
      </c>
    </row>
    <row r="110" spans="1:19">
      <c r="A110" t="s">
        <v>115</v>
      </c>
      <c r="C110">
        <v>3</v>
      </c>
      <c r="D110" s="52"/>
      <c r="E110" s="105"/>
      <c r="F110" s="105"/>
      <c r="G110" s="105"/>
      <c r="K110" s="52"/>
      <c r="L110" s="105"/>
      <c r="M110" s="105"/>
      <c r="N110" s="48">
        <f t="shared" si="3"/>
        <v>0</v>
      </c>
      <c r="O110" s="76"/>
      <c r="R110" s="48">
        <v>0</v>
      </c>
      <c r="S110" s="75">
        <v>0.8</v>
      </c>
    </row>
    <row r="111" spans="1:19">
      <c r="A111" t="s">
        <v>116</v>
      </c>
      <c r="C111">
        <v>7</v>
      </c>
      <c r="D111" s="52"/>
      <c r="E111" s="105"/>
      <c r="F111" s="105"/>
      <c r="G111" s="105"/>
      <c r="K111" s="52"/>
      <c r="L111" s="105"/>
      <c r="M111" s="105"/>
      <c r="N111" s="48">
        <f t="shared" si="3"/>
        <v>0</v>
      </c>
      <c r="O111" s="76"/>
      <c r="P111">
        <v>3</v>
      </c>
      <c r="R111" s="48">
        <f t="shared" ref="R111:R122" si="5">Q111/P111*100</f>
        <v>0</v>
      </c>
      <c r="S111" s="75">
        <v>0.8</v>
      </c>
    </row>
    <row r="112" spans="1:19">
      <c r="A112" t="s">
        <v>117</v>
      </c>
      <c r="C112">
        <v>6</v>
      </c>
      <c r="D112" s="52"/>
      <c r="E112" s="105"/>
      <c r="F112" s="105"/>
      <c r="G112" s="105"/>
      <c r="K112" s="52"/>
      <c r="L112" s="105"/>
      <c r="M112" s="105"/>
      <c r="N112" s="48">
        <f t="shared" si="3"/>
        <v>0</v>
      </c>
      <c r="O112" s="76"/>
      <c r="P112">
        <v>6</v>
      </c>
      <c r="R112" s="48">
        <f t="shared" si="5"/>
        <v>0</v>
      </c>
      <c r="S112" s="75">
        <v>0.8</v>
      </c>
    </row>
    <row r="113" spans="1:19">
      <c r="A113" s="77" t="s">
        <v>119</v>
      </c>
      <c r="B113" s="77">
        <v>44</v>
      </c>
      <c r="C113" s="77">
        <v>51</v>
      </c>
      <c r="D113" s="99" t="s">
        <v>246</v>
      </c>
      <c r="E113" s="99"/>
      <c r="F113" s="99"/>
      <c r="G113" s="99"/>
      <c r="H113" s="64">
        <v>20</v>
      </c>
      <c r="I113" s="64"/>
      <c r="J113" s="64"/>
      <c r="K113" s="78" t="s">
        <v>246</v>
      </c>
      <c r="L113" s="104"/>
      <c r="M113" s="104"/>
      <c r="N113" s="79">
        <f t="shared" si="3"/>
        <v>39.215686274509807</v>
      </c>
      <c r="O113" s="80">
        <f>N113+N113*0.1</f>
        <v>43.137254901960787</v>
      </c>
      <c r="P113" s="77">
        <v>43</v>
      </c>
      <c r="Q113" s="79">
        <v>20</v>
      </c>
      <c r="R113" s="79">
        <f t="shared" si="5"/>
        <v>46.511627906976742</v>
      </c>
      <c r="S113" s="81">
        <v>0.8</v>
      </c>
    </row>
    <row r="114" spans="1:19">
      <c r="A114" t="s">
        <v>119</v>
      </c>
      <c r="C114">
        <v>6</v>
      </c>
      <c r="D114" s="52"/>
      <c r="E114" s="105"/>
      <c r="F114" s="105"/>
      <c r="G114" s="105"/>
      <c r="H114">
        <v>3</v>
      </c>
      <c r="K114" s="52"/>
      <c r="L114" s="105"/>
      <c r="M114" s="105"/>
      <c r="N114" s="48">
        <f t="shared" si="3"/>
        <v>50</v>
      </c>
      <c r="O114" s="76"/>
      <c r="P114">
        <v>6</v>
      </c>
      <c r="Q114" s="48">
        <v>3</v>
      </c>
      <c r="R114" s="48">
        <f t="shared" si="5"/>
        <v>50</v>
      </c>
      <c r="S114" s="75">
        <v>0.8</v>
      </c>
    </row>
    <row r="115" spans="1:19">
      <c r="A115" t="s">
        <v>120</v>
      </c>
      <c r="C115">
        <v>4</v>
      </c>
      <c r="D115" s="52"/>
      <c r="E115" s="105"/>
      <c r="F115" s="105"/>
      <c r="G115" s="105"/>
      <c r="K115" s="52"/>
      <c r="L115" s="105"/>
      <c r="M115" s="105"/>
      <c r="N115" s="48">
        <f t="shared" si="3"/>
        <v>0</v>
      </c>
      <c r="O115" s="76"/>
      <c r="P115">
        <v>1</v>
      </c>
      <c r="R115" s="48">
        <f t="shared" si="5"/>
        <v>0</v>
      </c>
      <c r="S115" s="75">
        <v>0.8</v>
      </c>
    </row>
    <row r="116" spans="1:19">
      <c r="A116" t="s">
        <v>121</v>
      </c>
      <c r="C116">
        <v>2</v>
      </c>
      <c r="D116" s="52"/>
      <c r="E116" s="105"/>
      <c r="F116" s="105"/>
      <c r="G116" s="105"/>
      <c r="H116">
        <v>2</v>
      </c>
      <c r="K116" s="52"/>
      <c r="L116" s="105"/>
      <c r="M116" s="105"/>
      <c r="N116" s="48">
        <f t="shared" si="3"/>
        <v>100</v>
      </c>
      <c r="O116" s="76"/>
      <c r="P116">
        <v>2</v>
      </c>
      <c r="Q116" s="48">
        <v>2</v>
      </c>
      <c r="R116" s="48">
        <f t="shared" si="5"/>
        <v>100</v>
      </c>
      <c r="S116" s="75">
        <v>0.8</v>
      </c>
    </row>
    <row r="117" spans="1:19">
      <c r="A117" t="s">
        <v>122</v>
      </c>
      <c r="C117">
        <v>4</v>
      </c>
      <c r="D117" s="52"/>
      <c r="E117" s="105"/>
      <c r="F117" s="105"/>
      <c r="G117" s="105"/>
      <c r="H117">
        <v>1</v>
      </c>
      <c r="K117" s="52"/>
      <c r="L117" s="105"/>
      <c r="M117" s="105"/>
      <c r="N117" s="48">
        <f t="shared" si="3"/>
        <v>25</v>
      </c>
      <c r="O117" s="76"/>
      <c r="P117">
        <v>2</v>
      </c>
      <c r="Q117" s="48">
        <v>1</v>
      </c>
      <c r="R117" s="48">
        <f t="shared" si="5"/>
        <v>50</v>
      </c>
      <c r="S117" s="75">
        <v>0.8</v>
      </c>
    </row>
    <row r="118" spans="1:19">
      <c r="A118" t="s">
        <v>123</v>
      </c>
      <c r="C118">
        <v>2</v>
      </c>
      <c r="D118" s="52"/>
      <c r="E118" s="105"/>
      <c r="F118" s="105"/>
      <c r="G118" s="105"/>
      <c r="H118">
        <v>2</v>
      </c>
      <c r="K118" s="52"/>
      <c r="L118" s="105"/>
      <c r="M118" s="105"/>
      <c r="N118" s="48">
        <f t="shared" si="3"/>
        <v>100</v>
      </c>
      <c r="O118" s="76"/>
      <c r="P118">
        <v>2</v>
      </c>
      <c r="Q118" s="48">
        <v>2</v>
      </c>
      <c r="R118" s="48">
        <f t="shared" si="5"/>
        <v>100</v>
      </c>
      <c r="S118" s="75">
        <v>0.8</v>
      </c>
    </row>
    <row r="119" spans="1:19">
      <c r="A119" t="s">
        <v>124</v>
      </c>
      <c r="C119">
        <v>2</v>
      </c>
      <c r="D119" s="52"/>
      <c r="E119" s="105"/>
      <c r="F119" s="105"/>
      <c r="G119" s="105"/>
      <c r="H119">
        <v>1</v>
      </c>
      <c r="K119" s="52"/>
      <c r="L119" s="105"/>
      <c r="M119" s="105"/>
      <c r="N119" s="48">
        <f t="shared" si="3"/>
        <v>50</v>
      </c>
      <c r="O119" s="76"/>
      <c r="P119">
        <v>1</v>
      </c>
      <c r="Q119" s="48">
        <v>1</v>
      </c>
      <c r="R119" s="48">
        <f t="shared" si="5"/>
        <v>100</v>
      </c>
      <c r="S119" s="75">
        <v>0.8</v>
      </c>
    </row>
    <row r="120" spans="1:19">
      <c r="A120" t="s">
        <v>125</v>
      </c>
      <c r="C120">
        <v>2</v>
      </c>
      <c r="D120" s="52"/>
      <c r="E120" s="105"/>
      <c r="F120" s="105"/>
      <c r="G120" s="105"/>
      <c r="H120">
        <v>1</v>
      </c>
      <c r="K120" s="52"/>
      <c r="L120" s="105"/>
      <c r="M120" s="105"/>
      <c r="N120" s="48">
        <f t="shared" si="3"/>
        <v>50</v>
      </c>
      <c r="O120" s="76"/>
      <c r="P120">
        <v>2</v>
      </c>
      <c r="Q120" s="48">
        <v>1</v>
      </c>
      <c r="R120" s="48">
        <f t="shared" si="5"/>
        <v>50</v>
      </c>
      <c r="S120" s="75">
        <v>0.8</v>
      </c>
    </row>
    <row r="121" spans="1:19">
      <c r="A121" t="s">
        <v>126</v>
      </c>
      <c r="C121">
        <v>5</v>
      </c>
      <c r="D121" s="52"/>
      <c r="E121" s="105"/>
      <c r="F121" s="105"/>
      <c r="G121" s="105"/>
      <c r="H121">
        <v>3</v>
      </c>
      <c r="K121" s="52"/>
      <c r="L121" s="105"/>
      <c r="M121" s="105"/>
      <c r="N121" s="48">
        <f t="shared" si="3"/>
        <v>60</v>
      </c>
      <c r="O121" s="76"/>
      <c r="P121">
        <v>5</v>
      </c>
      <c r="Q121" s="48">
        <v>3</v>
      </c>
      <c r="R121" s="48">
        <f t="shared" si="5"/>
        <v>60</v>
      </c>
      <c r="S121" s="75">
        <v>0.8</v>
      </c>
    </row>
    <row r="122" spans="1:19">
      <c r="A122" t="s">
        <v>127</v>
      </c>
      <c r="C122">
        <v>19</v>
      </c>
      <c r="D122" s="52"/>
      <c r="E122" s="105"/>
      <c r="F122" s="105"/>
      <c r="G122" s="105"/>
      <c r="H122">
        <v>7</v>
      </c>
      <c r="K122" s="52"/>
      <c r="L122" s="105"/>
      <c r="M122" s="105"/>
      <c r="N122" s="48">
        <f t="shared" si="3"/>
        <v>36.84210526315789</v>
      </c>
      <c r="O122" s="76"/>
      <c r="P122">
        <v>19</v>
      </c>
      <c r="Q122" s="48">
        <v>7</v>
      </c>
      <c r="R122" s="48">
        <f t="shared" si="5"/>
        <v>36.84210526315789</v>
      </c>
      <c r="S122" s="75">
        <v>0.8</v>
      </c>
    </row>
    <row r="123" spans="1:19">
      <c r="A123" t="s">
        <v>128</v>
      </c>
      <c r="C123">
        <v>1</v>
      </c>
      <c r="D123" s="52"/>
      <c r="E123" s="105"/>
      <c r="F123" s="105"/>
      <c r="G123" s="105"/>
      <c r="K123" s="52"/>
      <c r="L123" s="105"/>
      <c r="M123" s="105"/>
      <c r="N123" s="48">
        <f t="shared" si="3"/>
        <v>0</v>
      </c>
      <c r="O123" s="76"/>
      <c r="R123" s="48">
        <v>0</v>
      </c>
      <c r="S123" s="75">
        <v>0.8</v>
      </c>
    </row>
    <row r="124" spans="1:19">
      <c r="A124" t="s">
        <v>129</v>
      </c>
      <c r="C124">
        <v>1</v>
      </c>
      <c r="D124" s="52"/>
      <c r="E124" s="105"/>
      <c r="F124" s="105"/>
      <c r="G124" s="105"/>
      <c r="K124" s="52"/>
      <c r="L124" s="105"/>
      <c r="M124" s="105"/>
      <c r="N124" s="48">
        <f t="shared" si="3"/>
        <v>0</v>
      </c>
      <c r="O124" s="76"/>
      <c r="P124">
        <v>1</v>
      </c>
      <c r="R124" s="48">
        <f t="shared" ref="R124:R134" si="6">Q124/P124*100</f>
        <v>0</v>
      </c>
      <c r="S124" s="75">
        <v>0.8</v>
      </c>
    </row>
    <row r="125" spans="1:19">
      <c r="A125" t="s">
        <v>130</v>
      </c>
      <c r="C125">
        <v>3</v>
      </c>
      <c r="D125" s="52"/>
      <c r="E125" s="105"/>
      <c r="F125" s="105"/>
      <c r="G125" s="105"/>
      <c r="K125" s="52"/>
      <c r="L125" s="105"/>
      <c r="M125" s="105"/>
      <c r="N125" s="48">
        <f t="shared" si="3"/>
        <v>0</v>
      </c>
      <c r="O125" s="76"/>
      <c r="P125">
        <v>2</v>
      </c>
      <c r="R125" s="48">
        <f t="shared" si="6"/>
        <v>0</v>
      </c>
      <c r="S125" s="75">
        <v>0.8</v>
      </c>
    </row>
    <row r="126" spans="1:19">
      <c r="A126" s="77" t="s">
        <v>134</v>
      </c>
      <c r="B126" s="77">
        <v>19</v>
      </c>
      <c r="C126" s="77">
        <v>24</v>
      </c>
      <c r="D126" s="99" t="s">
        <v>247</v>
      </c>
      <c r="E126" s="99"/>
      <c r="F126" s="99"/>
      <c r="G126" s="99"/>
      <c r="H126" s="64">
        <v>9</v>
      </c>
      <c r="I126" s="64"/>
      <c r="J126" s="64"/>
      <c r="K126" s="78" t="s">
        <v>268</v>
      </c>
      <c r="L126" s="104"/>
      <c r="M126" s="104"/>
      <c r="N126" s="79">
        <f t="shared" si="3"/>
        <v>37.5</v>
      </c>
      <c r="O126" s="80">
        <f>N126+N126*0.1</f>
        <v>41.25</v>
      </c>
      <c r="P126" s="77">
        <v>21</v>
      </c>
      <c r="Q126" s="79">
        <v>8</v>
      </c>
      <c r="R126" s="79">
        <f t="shared" si="6"/>
        <v>38.095238095238095</v>
      </c>
      <c r="S126" s="81">
        <v>0.8</v>
      </c>
    </row>
    <row r="127" spans="1:19" s="89" customFormat="1">
      <c r="A127" s="89" t="s">
        <v>132</v>
      </c>
      <c r="C127" s="89">
        <v>7</v>
      </c>
      <c r="D127" s="86"/>
      <c r="E127" s="90"/>
      <c r="F127" s="90"/>
      <c r="G127" s="90"/>
      <c r="H127" s="89">
        <v>1</v>
      </c>
      <c r="K127" s="86"/>
      <c r="L127" s="90"/>
      <c r="M127" s="90"/>
      <c r="N127" s="91">
        <f t="shared" si="3"/>
        <v>14.285714285714285</v>
      </c>
      <c r="O127" s="87"/>
      <c r="P127" s="89">
        <v>7</v>
      </c>
      <c r="Q127" s="91">
        <v>1</v>
      </c>
      <c r="R127" s="91">
        <f t="shared" si="6"/>
        <v>14.285714285714285</v>
      </c>
      <c r="S127" s="88">
        <v>0.8</v>
      </c>
    </row>
    <row r="128" spans="1:19" s="89" customFormat="1">
      <c r="A128" s="89" t="s">
        <v>133</v>
      </c>
      <c r="C128" s="89">
        <v>2</v>
      </c>
      <c r="D128" s="86"/>
      <c r="E128" s="90"/>
      <c r="F128" s="90"/>
      <c r="G128" s="90"/>
      <c r="K128" s="86"/>
      <c r="L128" s="90"/>
      <c r="M128" s="90"/>
      <c r="N128" s="91">
        <f t="shared" si="3"/>
        <v>0</v>
      </c>
      <c r="O128" s="87"/>
      <c r="P128" s="89">
        <v>2</v>
      </c>
      <c r="Q128" s="91"/>
      <c r="R128" s="91">
        <f t="shared" si="6"/>
        <v>0</v>
      </c>
      <c r="S128" s="88">
        <v>0.8</v>
      </c>
    </row>
    <row r="129" spans="1:19" s="89" customFormat="1">
      <c r="A129" s="89" t="s">
        <v>134</v>
      </c>
      <c r="C129" s="89">
        <v>4</v>
      </c>
      <c r="D129" s="86"/>
      <c r="E129" s="90"/>
      <c r="F129" s="90"/>
      <c r="G129" s="90"/>
      <c r="H129" s="89">
        <v>3</v>
      </c>
      <c r="K129" s="86"/>
      <c r="L129" s="90"/>
      <c r="M129" s="90"/>
      <c r="N129" s="91">
        <f t="shared" si="3"/>
        <v>75</v>
      </c>
      <c r="O129" s="87"/>
      <c r="P129" s="89">
        <v>2</v>
      </c>
      <c r="Q129" s="91">
        <v>2</v>
      </c>
      <c r="R129" s="91">
        <f t="shared" si="6"/>
        <v>100</v>
      </c>
      <c r="S129" s="88">
        <v>0.8</v>
      </c>
    </row>
    <row r="130" spans="1:19" s="89" customFormat="1">
      <c r="A130" s="89" t="s">
        <v>135</v>
      </c>
      <c r="C130" s="89">
        <v>5</v>
      </c>
      <c r="D130" s="86"/>
      <c r="E130" s="90"/>
      <c r="F130" s="90"/>
      <c r="G130" s="90"/>
      <c r="H130" s="89">
        <v>3</v>
      </c>
      <c r="K130" s="86"/>
      <c r="L130" s="90"/>
      <c r="M130" s="90"/>
      <c r="N130" s="91">
        <f t="shared" si="3"/>
        <v>60</v>
      </c>
      <c r="O130" s="87"/>
      <c r="P130" s="89">
        <v>4</v>
      </c>
      <c r="Q130" s="91">
        <v>3</v>
      </c>
      <c r="R130" s="91">
        <f t="shared" si="6"/>
        <v>75</v>
      </c>
      <c r="S130" s="88">
        <v>0.8</v>
      </c>
    </row>
    <row r="131" spans="1:19" s="89" customFormat="1">
      <c r="A131" s="89" t="s">
        <v>136</v>
      </c>
      <c r="C131" s="89">
        <v>2</v>
      </c>
      <c r="D131" s="86"/>
      <c r="E131" s="90"/>
      <c r="F131" s="90"/>
      <c r="G131" s="90"/>
      <c r="H131" s="89">
        <v>2</v>
      </c>
      <c r="K131" s="86"/>
      <c r="L131" s="90"/>
      <c r="M131" s="90"/>
      <c r="N131" s="91">
        <f t="shared" ref="N131:N194" si="7">H131/C131*100</f>
        <v>100</v>
      </c>
      <c r="O131" s="87"/>
      <c r="P131" s="89">
        <v>2</v>
      </c>
      <c r="Q131" s="91">
        <v>2</v>
      </c>
      <c r="R131" s="91">
        <f t="shared" si="6"/>
        <v>100</v>
      </c>
      <c r="S131" s="88">
        <v>0.8</v>
      </c>
    </row>
    <row r="132" spans="1:19" s="89" customFormat="1">
      <c r="A132" s="89" t="s">
        <v>137</v>
      </c>
      <c r="C132" s="89">
        <v>4</v>
      </c>
      <c r="D132" s="86"/>
      <c r="E132" s="90"/>
      <c r="F132" s="90"/>
      <c r="G132" s="90"/>
      <c r="K132" s="86"/>
      <c r="L132" s="90"/>
      <c r="M132" s="90"/>
      <c r="N132" s="91">
        <f t="shared" si="7"/>
        <v>0</v>
      </c>
      <c r="O132" s="87"/>
      <c r="P132" s="89">
        <v>4</v>
      </c>
      <c r="Q132" s="91"/>
      <c r="R132" s="91">
        <f t="shared" si="6"/>
        <v>0</v>
      </c>
      <c r="S132" s="88">
        <v>0.8</v>
      </c>
    </row>
    <row r="133" spans="1:19">
      <c r="A133" s="77" t="s">
        <v>148</v>
      </c>
      <c r="B133" s="77">
        <v>31</v>
      </c>
      <c r="C133" s="77">
        <v>35</v>
      </c>
      <c r="D133" s="99" t="s">
        <v>248</v>
      </c>
      <c r="E133" s="99"/>
      <c r="F133" s="99"/>
      <c r="G133" s="99"/>
      <c r="H133" s="77">
        <v>14</v>
      </c>
      <c r="I133" s="77"/>
      <c r="J133" s="77"/>
      <c r="K133" s="78" t="s">
        <v>266</v>
      </c>
      <c r="L133" s="104"/>
      <c r="M133" s="104"/>
      <c r="N133" s="79">
        <f t="shared" si="7"/>
        <v>40</v>
      </c>
      <c r="O133" s="80">
        <f>N133+N133*0.1</f>
        <v>44</v>
      </c>
      <c r="P133" s="77">
        <v>29</v>
      </c>
      <c r="Q133" s="79">
        <v>14</v>
      </c>
      <c r="R133" s="79">
        <f t="shared" si="6"/>
        <v>48.275862068965516</v>
      </c>
      <c r="S133" s="81">
        <v>0.8</v>
      </c>
    </row>
    <row r="134" spans="1:19">
      <c r="A134" t="s">
        <v>139</v>
      </c>
      <c r="C134">
        <v>2</v>
      </c>
      <c r="D134" s="52"/>
      <c r="E134" s="105"/>
      <c r="F134" s="105"/>
      <c r="G134" s="105"/>
      <c r="H134">
        <v>2</v>
      </c>
      <c r="K134" s="52"/>
      <c r="L134" s="105"/>
      <c r="M134" s="105"/>
      <c r="N134" s="48">
        <f t="shared" si="7"/>
        <v>100</v>
      </c>
      <c r="O134" s="76"/>
      <c r="P134">
        <v>2</v>
      </c>
      <c r="Q134" s="48">
        <v>2</v>
      </c>
      <c r="R134" s="48">
        <f t="shared" si="6"/>
        <v>100</v>
      </c>
      <c r="S134" s="75">
        <v>0.8</v>
      </c>
    </row>
    <row r="135" spans="1:19">
      <c r="A135" t="s">
        <v>140</v>
      </c>
      <c r="C135">
        <v>2</v>
      </c>
      <c r="D135" s="52"/>
      <c r="E135" s="105"/>
      <c r="F135" s="105"/>
      <c r="G135" s="105"/>
      <c r="K135" s="52"/>
      <c r="L135" s="105"/>
      <c r="M135" s="105"/>
      <c r="N135" s="48">
        <f t="shared" si="7"/>
        <v>0</v>
      </c>
      <c r="O135" s="76"/>
      <c r="R135" s="48">
        <v>0</v>
      </c>
      <c r="S135" s="75">
        <v>0.8</v>
      </c>
    </row>
    <row r="136" spans="1:19">
      <c r="A136" t="s">
        <v>141</v>
      </c>
      <c r="C136">
        <v>1</v>
      </c>
      <c r="D136" s="52"/>
      <c r="E136" s="105"/>
      <c r="F136" s="105"/>
      <c r="G136" s="105"/>
      <c r="K136" s="52"/>
      <c r="L136" s="105"/>
      <c r="M136" s="105"/>
      <c r="N136" s="48">
        <f t="shared" si="7"/>
        <v>0</v>
      </c>
      <c r="O136" s="76"/>
      <c r="R136" s="48">
        <v>0</v>
      </c>
      <c r="S136" s="75">
        <v>0.8</v>
      </c>
    </row>
    <row r="137" spans="1:19">
      <c r="A137" t="s">
        <v>142</v>
      </c>
      <c r="C137">
        <v>4</v>
      </c>
      <c r="D137" s="52"/>
      <c r="E137" s="105"/>
      <c r="F137" s="105"/>
      <c r="G137" s="105"/>
      <c r="H137">
        <v>4</v>
      </c>
      <c r="K137" s="52"/>
      <c r="L137" s="105"/>
      <c r="M137" s="105"/>
      <c r="N137" s="48">
        <f t="shared" si="7"/>
        <v>100</v>
      </c>
      <c r="O137" s="76"/>
      <c r="P137">
        <v>4</v>
      </c>
      <c r="Q137" s="48">
        <v>4</v>
      </c>
      <c r="R137" s="48">
        <f t="shared" ref="R137:R144" si="8">Q137/P137*100</f>
        <v>100</v>
      </c>
      <c r="S137" s="75">
        <v>0.8</v>
      </c>
    </row>
    <row r="138" spans="1:19">
      <c r="A138" t="s">
        <v>143</v>
      </c>
      <c r="C138">
        <v>1</v>
      </c>
      <c r="D138" s="52"/>
      <c r="E138" s="105"/>
      <c r="F138" s="105"/>
      <c r="G138" s="105"/>
      <c r="K138" s="52"/>
      <c r="L138" s="105"/>
      <c r="M138" s="105"/>
      <c r="N138" s="48">
        <f t="shared" si="7"/>
        <v>0</v>
      </c>
      <c r="O138" s="76"/>
      <c r="P138">
        <v>1</v>
      </c>
      <c r="R138" s="48">
        <f t="shared" si="8"/>
        <v>0</v>
      </c>
      <c r="S138" s="75">
        <v>0.8</v>
      </c>
    </row>
    <row r="139" spans="1:19">
      <c r="A139" t="s">
        <v>144</v>
      </c>
      <c r="C139">
        <v>1</v>
      </c>
      <c r="D139" s="52"/>
      <c r="E139" s="105"/>
      <c r="F139" s="105"/>
      <c r="G139" s="105"/>
      <c r="K139" s="52"/>
      <c r="L139" s="105"/>
      <c r="M139" s="105"/>
      <c r="N139" s="48">
        <f t="shared" si="7"/>
        <v>0</v>
      </c>
      <c r="O139" s="76"/>
      <c r="P139">
        <v>1</v>
      </c>
      <c r="R139" s="48">
        <f t="shared" si="8"/>
        <v>0</v>
      </c>
      <c r="S139" s="75">
        <v>0.8</v>
      </c>
    </row>
    <row r="140" spans="1:19">
      <c r="A140" t="s">
        <v>145</v>
      </c>
      <c r="C140">
        <v>3</v>
      </c>
      <c r="D140" s="52"/>
      <c r="E140" s="105"/>
      <c r="F140" s="105"/>
      <c r="G140" s="105"/>
      <c r="K140" s="52"/>
      <c r="L140" s="105"/>
      <c r="M140" s="105"/>
      <c r="N140" s="48">
        <f t="shared" si="7"/>
        <v>0</v>
      </c>
      <c r="O140" s="76"/>
      <c r="P140">
        <v>3</v>
      </c>
      <c r="R140" s="48">
        <f t="shared" si="8"/>
        <v>0</v>
      </c>
      <c r="S140" s="75">
        <v>0.8</v>
      </c>
    </row>
    <row r="141" spans="1:19">
      <c r="A141" t="s">
        <v>146</v>
      </c>
      <c r="C141">
        <v>6</v>
      </c>
      <c r="D141" s="52"/>
      <c r="E141" s="105"/>
      <c r="F141" s="105"/>
      <c r="G141" s="105"/>
      <c r="H141">
        <v>6</v>
      </c>
      <c r="K141" s="52"/>
      <c r="L141" s="105"/>
      <c r="M141" s="105"/>
      <c r="N141" s="48">
        <f t="shared" si="7"/>
        <v>100</v>
      </c>
      <c r="O141" s="76"/>
      <c r="P141">
        <v>6</v>
      </c>
      <c r="Q141" s="48">
        <v>6</v>
      </c>
      <c r="R141" s="48">
        <f t="shared" si="8"/>
        <v>100</v>
      </c>
      <c r="S141" s="75">
        <v>0.8</v>
      </c>
    </row>
    <row r="142" spans="1:19">
      <c r="A142" t="s">
        <v>147</v>
      </c>
      <c r="C142">
        <v>2</v>
      </c>
      <c r="D142" s="52"/>
      <c r="E142" s="105"/>
      <c r="F142" s="105"/>
      <c r="G142" s="105"/>
      <c r="H142">
        <v>1</v>
      </c>
      <c r="K142" s="52"/>
      <c r="L142" s="105"/>
      <c r="M142" s="105"/>
      <c r="N142" s="48">
        <f t="shared" si="7"/>
        <v>50</v>
      </c>
      <c r="O142" s="76"/>
      <c r="P142">
        <v>2</v>
      </c>
      <c r="Q142" s="48">
        <v>1</v>
      </c>
      <c r="R142" s="48">
        <f t="shared" si="8"/>
        <v>50</v>
      </c>
      <c r="S142" s="75">
        <v>0.8</v>
      </c>
    </row>
    <row r="143" spans="1:19">
      <c r="A143" s="60" t="s">
        <v>148</v>
      </c>
      <c r="B143" s="60"/>
      <c r="C143" s="60">
        <v>6</v>
      </c>
      <c r="D143" s="93"/>
      <c r="E143" s="92"/>
      <c r="F143" s="92"/>
      <c r="G143" s="92"/>
      <c r="H143" s="60"/>
      <c r="I143" s="60"/>
      <c r="J143" s="60"/>
      <c r="K143" s="93"/>
      <c r="L143" s="92"/>
      <c r="M143" s="92"/>
      <c r="N143" s="69">
        <f t="shared" si="7"/>
        <v>0</v>
      </c>
      <c r="O143" s="94"/>
      <c r="P143" s="60">
        <v>6</v>
      </c>
      <c r="Q143" s="69"/>
      <c r="R143" s="69">
        <f t="shared" si="8"/>
        <v>0</v>
      </c>
      <c r="S143" s="95">
        <v>0.8</v>
      </c>
    </row>
    <row r="144" spans="1:19">
      <c r="A144" t="s">
        <v>149</v>
      </c>
      <c r="C144">
        <v>2</v>
      </c>
      <c r="D144" s="52"/>
      <c r="E144" s="105"/>
      <c r="F144" s="105"/>
      <c r="G144" s="105"/>
      <c r="K144" s="52"/>
      <c r="L144" s="105"/>
      <c r="M144" s="105"/>
      <c r="N144" s="48">
        <f t="shared" si="7"/>
        <v>0</v>
      </c>
      <c r="O144" s="76"/>
      <c r="P144">
        <v>2</v>
      </c>
      <c r="R144" s="48">
        <f t="shared" si="8"/>
        <v>0</v>
      </c>
      <c r="S144" s="75">
        <v>0.8</v>
      </c>
    </row>
    <row r="145" spans="1:19">
      <c r="A145" t="s">
        <v>150</v>
      </c>
      <c r="C145">
        <v>1</v>
      </c>
      <c r="D145" s="52"/>
      <c r="E145" s="105"/>
      <c r="F145" s="105"/>
      <c r="G145" s="105"/>
      <c r="K145" s="52"/>
      <c r="L145" s="105"/>
      <c r="M145" s="105"/>
      <c r="N145" s="48">
        <f t="shared" si="7"/>
        <v>0</v>
      </c>
      <c r="O145" s="76"/>
      <c r="R145" s="48">
        <v>0</v>
      </c>
      <c r="S145" s="75">
        <v>0.8</v>
      </c>
    </row>
    <row r="146" spans="1:19">
      <c r="A146" t="s">
        <v>151</v>
      </c>
      <c r="C146">
        <v>1</v>
      </c>
      <c r="D146" s="52"/>
      <c r="E146" s="105"/>
      <c r="F146" s="105"/>
      <c r="G146" s="105"/>
      <c r="K146" s="52"/>
      <c r="L146" s="105"/>
      <c r="M146" s="105"/>
      <c r="N146" s="48">
        <f t="shared" si="7"/>
        <v>0</v>
      </c>
      <c r="O146" s="76"/>
      <c r="P146">
        <v>1</v>
      </c>
      <c r="R146" s="48">
        <f>Q146/P146*100</f>
        <v>0</v>
      </c>
      <c r="S146" s="75">
        <v>0.8</v>
      </c>
    </row>
    <row r="147" spans="1:19">
      <c r="A147" t="s">
        <v>152</v>
      </c>
      <c r="C147">
        <v>2</v>
      </c>
      <c r="D147" s="52"/>
      <c r="E147" s="105"/>
      <c r="F147" s="105"/>
      <c r="G147" s="105"/>
      <c r="K147" s="52"/>
      <c r="L147" s="105"/>
      <c r="M147" s="105"/>
      <c r="N147" s="48">
        <f t="shared" si="7"/>
        <v>0</v>
      </c>
      <c r="O147" s="76"/>
      <c r="R147" s="48">
        <v>0</v>
      </c>
      <c r="S147" s="75">
        <v>0.8</v>
      </c>
    </row>
    <row r="148" spans="1:19">
      <c r="A148" t="s">
        <v>153</v>
      </c>
      <c r="C148">
        <v>1</v>
      </c>
      <c r="D148" s="52"/>
      <c r="E148" s="105"/>
      <c r="F148" s="105"/>
      <c r="G148" s="105"/>
      <c r="H148">
        <v>1</v>
      </c>
      <c r="K148" s="52"/>
      <c r="L148" s="105"/>
      <c r="M148" s="105"/>
      <c r="N148" s="48">
        <f t="shared" si="7"/>
        <v>100</v>
      </c>
      <c r="O148" s="76"/>
      <c r="P148">
        <v>1</v>
      </c>
      <c r="Q148" s="48">
        <v>1</v>
      </c>
      <c r="R148" s="48">
        <f t="shared" ref="R148:R179" si="9">Q148/P148*100</f>
        <v>100</v>
      </c>
      <c r="S148" s="75">
        <v>0.8</v>
      </c>
    </row>
    <row r="149" spans="1:19">
      <c r="A149" s="77" t="s">
        <v>159</v>
      </c>
      <c r="B149" s="77">
        <v>32</v>
      </c>
      <c r="C149" s="77">
        <v>51</v>
      </c>
      <c r="D149" s="78" t="s">
        <v>246</v>
      </c>
      <c r="E149" s="99"/>
      <c r="F149" s="99"/>
      <c r="G149" s="99"/>
      <c r="H149" s="64">
        <v>29</v>
      </c>
      <c r="I149" s="64"/>
      <c r="J149" s="64"/>
      <c r="K149" s="78" t="s">
        <v>246</v>
      </c>
      <c r="L149" s="104"/>
      <c r="M149" s="104"/>
      <c r="N149" s="79">
        <f t="shared" si="7"/>
        <v>56.862745098039213</v>
      </c>
      <c r="O149" s="80">
        <f>N149+N149*0.1</f>
        <v>62.549019607843135</v>
      </c>
      <c r="P149" s="77">
        <v>50</v>
      </c>
      <c r="Q149" s="79">
        <v>29</v>
      </c>
      <c r="R149" s="79">
        <f t="shared" si="9"/>
        <v>57.999999999999993</v>
      </c>
      <c r="S149" s="81">
        <v>0.8</v>
      </c>
    </row>
    <row r="150" spans="1:19">
      <c r="A150" t="s">
        <v>155</v>
      </c>
      <c r="C150">
        <v>2</v>
      </c>
      <c r="D150" s="52"/>
      <c r="E150" s="105"/>
      <c r="F150" s="105"/>
      <c r="G150" s="105"/>
      <c r="H150">
        <v>1</v>
      </c>
      <c r="K150" s="52"/>
      <c r="L150" s="105"/>
      <c r="M150" s="105"/>
      <c r="N150" s="48">
        <f t="shared" si="7"/>
        <v>50</v>
      </c>
      <c r="O150" s="76"/>
      <c r="P150">
        <v>2</v>
      </c>
      <c r="Q150" s="48">
        <v>1</v>
      </c>
      <c r="R150" s="48">
        <f t="shared" si="9"/>
        <v>50</v>
      </c>
      <c r="S150" s="75">
        <v>0.8</v>
      </c>
    </row>
    <row r="151" spans="1:19">
      <c r="A151" t="s">
        <v>156</v>
      </c>
      <c r="C151">
        <v>1</v>
      </c>
      <c r="D151" s="52"/>
      <c r="E151" s="105"/>
      <c r="F151" s="105"/>
      <c r="G151" s="105"/>
      <c r="K151" s="52"/>
      <c r="L151" s="105"/>
      <c r="M151" s="105"/>
      <c r="N151" s="48">
        <f t="shared" si="7"/>
        <v>0</v>
      </c>
      <c r="O151" s="76"/>
      <c r="P151">
        <v>1</v>
      </c>
      <c r="R151" s="48">
        <f t="shared" si="9"/>
        <v>0</v>
      </c>
      <c r="S151" s="75">
        <v>0.8</v>
      </c>
    </row>
    <row r="152" spans="1:19">
      <c r="A152" t="s">
        <v>157</v>
      </c>
      <c r="C152">
        <v>3</v>
      </c>
      <c r="D152" s="52"/>
      <c r="E152" s="105"/>
      <c r="F152" s="105"/>
      <c r="G152" s="105"/>
      <c r="H152">
        <v>3</v>
      </c>
      <c r="K152" s="52"/>
      <c r="L152" s="105"/>
      <c r="M152" s="105"/>
      <c r="N152" s="48">
        <f t="shared" si="7"/>
        <v>100</v>
      </c>
      <c r="O152" s="76"/>
      <c r="P152">
        <v>3</v>
      </c>
      <c r="Q152" s="48">
        <v>3</v>
      </c>
      <c r="R152" s="48">
        <f t="shared" si="9"/>
        <v>100</v>
      </c>
      <c r="S152" s="75">
        <v>0.8</v>
      </c>
    </row>
    <row r="153" spans="1:19">
      <c r="A153" t="s">
        <v>158</v>
      </c>
      <c r="C153">
        <v>3</v>
      </c>
      <c r="D153" s="52"/>
      <c r="E153" s="105"/>
      <c r="F153" s="105"/>
      <c r="G153" s="105"/>
      <c r="H153">
        <v>3</v>
      </c>
      <c r="K153" s="52"/>
      <c r="L153" s="105"/>
      <c r="M153" s="105"/>
      <c r="N153" s="48">
        <f t="shared" si="7"/>
        <v>100</v>
      </c>
      <c r="O153" s="76"/>
      <c r="P153">
        <v>3</v>
      </c>
      <c r="Q153" s="48">
        <v>3</v>
      </c>
      <c r="R153" s="48">
        <f t="shared" si="9"/>
        <v>100</v>
      </c>
      <c r="S153" s="75">
        <v>0.8</v>
      </c>
    </row>
    <row r="154" spans="1:19">
      <c r="A154" t="s">
        <v>159</v>
      </c>
      <c r="C154">
        <v>13</v>
      </c>
      <c r="D154" s="52"/>
      <c r="E154" s="105"/>
      <c r="F154" s="105"/>
      <c r="G154" s="105"/>
      <c r="H154">
        <v>12</v>
      </c>
      <c r="K154" s="52"/>
      <c r="L154" s="105"/>
      <c r="M154" s="105"/>
      <c r="N154" s="48">
        <f t="shared" si="7"/>
        <v>92.307692307692307</v>
      </c>
      <c r="O154" s="76"/>
      <c r="P154">
        <v>13</v>
      </c>
      <c r="Q154" s="48">
        <v>12</v>
      </c>
      <c r="R154" s="48">
        <f t="shared" si="9"/>
        <v>92.307692307692307</v>
      </c>
      <c r="S154" s="75">
        <v>0.8</v>
      </c>
    </row>
    <row r="155" spans="1:19">
      <c r="A155" t="s">
        <v>160</v>
      </c>
      <c r="C155">
        <v>6</v>
      </c>
      <c r="D155" s="52"/>
      <c r="E155" s="105"/>
      <c r="F155" s="105"/>
      <c r="G155" s="105"/>
      <c r="H155">
        <v>4</v>
      </c>
      <c r="K155" s="52"/>
      <c r="L155" s="105"/>
      <c r="M155" s="105"/>
      <c r="N155" s="48">
        <f t="shared" si="7"/>
        <v>66.666666666666657</v>
      </c>
      <c r="O155" s="76"/>
      <c r="P155">
        <v>6</v>
      </c>
      <c r="Q155" s="48">
        <v>4</v>
      </c>
      <c r="R155" s="48">
        <f t="shared" si="9"/>
        <v>66.666666666666657</v>
      </c>
      <c r="S155" s="75">
        <v>0.8</v>
      </c>
    </row>
    <row r="156" spans="1:19">
      <c r="A156" t="s">
        <v>161</v>
      </c>
      <c r="C156">
        <v>2</v>
      </c>
      <c r="D156" s="52"/>
      <c r="E156" s="105"/>
      <c r="F156" s="105"/>
      <c r="G156" s="105"/>
      <c r="K156" s="52"/>
      <c r="L156" s="105"/>
      <c r="M156" s="105"/>
      <c r="N156" s="48">
        <f t="shared" si="7"/>
        <v>0</v>
      </c>
      <c r="O156" s="76"/>
      <c r="P156">
        <v>2</v>
      </c>
      <c r="R156" s="48">
        <f t="shared" si="9"/>
        <v>0</v>
      </c>
      <c r="S156" s="75">
        <v>0.8</v>
      </c>
    </row>
    <row r="157" spans="1:19">
      <c r="A157" t="s">
        <v>162</v>
      </c>
      <c r="C157">
        <v>5</v>
      </c>
      <c r="D157" s="52"/>
      <c r="E157" s="105"/>
      <c r="F157" s="105"/>
      <c r="G157" s="105"/>
      <c r="H157">
        <v>1</v>
      </c>
      <c r="K157" s="52"/>
      <c r="L157" s="105"/>
      <c r="M157" s="105"/>
      <c r="N157" s="48">
        <f t="shared" si="7"/>
        <v>20</v>
      </c>
      <c r="O157" s="76"/>
      <c r="P157">
        <v>5</v>
      </c>
      <c r="Q157" s="48">
        <v>1</v>
      </c>
      <c r="R157" s="48">
        <f t="shared" si="9"/>
        <v>20</v>
      </c>
      <c r="S157" s="75">
        <v>0.8</v>
      </c>
    </row>
    <row r="158" spans="1:19">
      <c r="A158" t="s">
        <v>163</v>
      </c>
      <c r="C158">
        <v>3</v>
      </c>
      <c r="D158" s="52"/>
      <c r="E158" s="105"/>
      <c r="F158" s="105"/>
      <c r="G158" s="105"/>
      <c r="K158" s="52"/>
      <c r="L158" s="105"/>
      <c r="M158" s="105"/>
      <c r="N158" s="48">
        <f t="shared" si="7"/>
        <v>0</v>
      </c>
      <c r="O158" s="76"/>
      <c r="P158">
        <v>3</v>
      </c>
      <c r="R158" s="48">
        <f t="shared" si="9"/>
        <v>0</v>
      </c>
      <c r="S158" s="75">
        <v>0.8</v>
      </c>
    </row>
    <row r="159" spans="1:19">
      <c r="A159" t="s">
        <v>164</v>
      </c>
      <c r="C159">
        <v>4</v>
      </c>
      <c r="D159" s="52"/>
      <c r="E159" s="105"/>
      <c r="F159" s="105"/>
      <c r="G159" s="105"/>
      <c r="H159">
        <v>3</v>
      </c>
      <c r="K159" s="52"/>
      <c r="L159" s="105"/>
      <c r="M159" s="105"/>
      <c r="N159" s="48">
        <f t="shared" si="7"/>
        <v>75</v>
      </c>
      <c r="O159" s="76"/>
      <c r="P159">
        <v>4</v>
      </c>
      <c r="Q159" s="48">
        <v>3</v>
      </c>
      <c r="R159" s="48">
        <f t="shared" si="9"/>
        <v>75</v>
      </c>
      <c r="S159" s="75">
        <v>0.8</v>
      </c>
    </row>
    <row r="160" spans="1:19">
      <c r="A160" t="s">
        <v>165</v>
      </c>
      <c r="C160">
        <v>3</v>
      </c>
      <c r="D160" s="52"/>
      <c r="E160" s="105"/>
      <c r="F160" s="105"/>
      <c r="G160" s="105"/>
      <c r="K160" s="52"/>
      <c r="L160" s="105"/>
      <c r="M160" s="105"/>
      <c r="N160" s="48">
        <f t="shared" si="7"/>
        <v>0</v>
      </c>
      <c r="O160" s="76"/>
      <c r="P160">
        <v>2</v>
      </c>
      <c r="R160" s="48">
        <f t="shared" si="9"/>
        <v>0</v>
      </c>
      <c r="S160" s="75">
        <v>0.8</v>
      </c>
    </row>
    <row r="161" spans="1:19">
      <c r="A161" t="s">
        <v>166</v>
      </c>
      <c r="C161">
        <v>1</v>
      </c>
      <c r="D161" s="52"/>
      <c r="E161" s="105"/>
      <c r="F161" s="105"/>
      <c r="G161" s="105"/>
      <c r="H161">
        <v>1</v>
      </c>
      <c r="K161" s="52"/>
      <c r="L161" s="105"/>
      <c r="M161" s="105"/>
      <c r="N161" s="48">
        <f t="shared" si="7"/>
        <v>100</v>
      </c>
      <c r="O161" s="76"/>
      <c r="P161">
        <v>1</v>
      </c>
      <c r="Q161" s="48">
        <v>1</v>
      </c>
      <c r="R161" s="48">
        <f t="shared" si="9"/>
        <v>100</v>
      </c>
      <c r="S161" s="75">
        <v>0.8</v>
      </c>
    </row>
    <row r="162" spans="1:19">
      <c r="A162" t="s">
        <v>167</v>
      </c>
      <c r="C162">
        <v>2</v>
      </c>
      <c r="D162" s="52"/>
      <c r="E162" s="105"/>
      <c r="F162" s="105"/>
      <c r="G162" s="105"/>
      <c r="H162">
        <v>1</v>
      </c>
      <c r="K162" s="52"/>
      <c r="L162" s="105"/>
      <c r="M162" s="105"/>
      <c r="N162" s="48">
        <f t="shared" si="7"/>
        <v>50</v>
      </c>
      <c r="O162" s="76"/>
      <c r="P162">
        <v>2</v>
      </c>
      <c r="Q162" s="48">
        <v>1</v>
      </c>
      <c r="R162" s="48">
        <f t="shared" si="9"/>
        <v>50</v>
      </c>
      <c r="S162" s="75">
        <v>0.8</v>
      </c>
    </row>
    <row r="163" spans="1:19">
      <c r="A163" t="s">
        <v>168</v>
      </c>
      <c r="C163">
        <v>2</v>
      </c>
      <c r="D163" s="52"/>
      <c r="E163" s="105"/>
      <c r="F163" s="105"/>
      <c r="G163" s="105"/>
      <c r="K163" s="52"/>
      <c r="L163" s="105"/>
      <c r="M163" s="105"/>
      <c r="N163" s="48">
        <f t="shared" si="7"/>
        <v>0</v>
      </c>
      <c r="O163" s="76"/>
      <c r="P163">
        <v>2</v>
      </c>
      <c r="R163" s="48">
        <f t="shared" si="9"/>
        <v>0</v>
      </c>
      <c r="S163" s="75">
        <v>0.8</v>
      </c>
    </row>
    <row r="164" spans="1:19">
      <c r="A164" t="s">
        <v>169</v>
      </c>
      <c r="C164">
        <v>1</v>
      </c>
      <c r="D164" s="52"/>
      <c r="E164" s="105"/>
      <c r="F164" s="105"/>
      <c r="G164" s="105"/>
      <c r="K164" s="52"/>
      <c r="L164" s="105"/>
      <c r="M164" s="105"/>
      <c r="N164" s="48">
        <f t="shared" si="7"/>
        <v>0</v>
      </c>
      <c r="O164" s="76"/>
      <c r="P164">
        <v>1</v>
      </c>
      <c r="R164" s="48">
        <f t="shared" si="9"/>
        <v>0</v>
      </c>
      <c r="S164" s="75">
        <v>0.8</v>
      </c>
    </row>
    <row r="165" spans="1:19">
      <c r="A165" s="64" t="s">
        <v>175</v>
      </c>
      <c r="B165" s="64">
        <v>19</v>
      </c>
      <c r="C165" s="64">
        <v>22</v>
      </c>
      <c r="D165" s="99" t="s">
        <v>247</v>
      </c>
      <c r="E165" s="99"/>
      <c r="F165" s="99"/>
      <c r="G165" s="99"/>
      <c r="H165" s="64">
        <v>14</v>
      </c>
      <c r="I165" s="64"/>
      <c r="J165" s="64"/>
      <c r="K165" s="99" t="s">
        <v>247</v>
      </c>
      <c r="L165" s="104"/>
      <c r="M165" s="104"/>
      <c r="N165" s="100">
        <f t="shared" si="7"/>
        <v>63.636363636363633</v>
      </c>
      <c r="O165" s="101">
        <f>N165+N165*0.1</f>
        <v>70</v>
      </c>
      <c r="P165" s="64">
        <v>17</v>
      </c>
      <c r="Q165" s="100">
        <v>10</v>
      </c>
      <c r="R165" s="100">
        <f t="shared" si="9"/>
        <v>58.82352941176471</v>
      </c>
      <c r="S165" s="102">
        <v>0.8</v>
      </c>
    </row>
    <row r="166" spans="1:19">
      <c r="A166" t="s">
        <v>171</v>
      </c>
      <c r="C166">
        <v>7</v>
      </c>
      <c r="D166" s="52"/>
      <c r="E166" s="105"/>
      <c r="F166" s="105"/>
      <c r="G166" s="105"/>
      <c r="H166">
        <v>4</v>
      </c>
      <c r="K166" s="52"/>
      <c r="L166" s="105"/>
      <c r="M166" s="105"/>
      <c r="N166" s="48">
        <f t="shared" si="7"/>
        <v>57.142857142857139</v>
      </c>
      <c r="O166" s="76"/>
      <c r="P166">
        <v>5</v>
      </c>
      <c r="Q166" s="48">
        <v>3</v>
      </c>
      <c r="R166" s="48">
        <f t="shared" si="9"/>
        <v>60</v>
      </c>
      <c r="S166" s="75">
        <v>0.8</v>
      </c>
    </row>
    <row r="167" spans="1:19">
      <c r="A167" t="s">
        <v>172</v>
      </c>
      <c r="C167">
        <v>2</v>
      </c>
      <c r="D167" s="52"/>
      <c r="E167" s="105"/>
      <c r="F167" s="105"/>
      <c r="G167" s="105"/>
      <c r="H167">
        <v>2</v>
      </c>
      <c r="K167" s="52"/>
      <c r="L167" s="105"/>
      <c r="M167" s="105"/>
      <c r="N167" s="48">
        <f t="shared" si="7"/>
        <v>100</v>
      </c>
      <c r="O167" s="76"/>
      <c r="P167">
        <v>2</v>
      </c>
      <c r="Q167" s="48">
        <v>2</v>
      </c>
      <c r="R167" s="48">
        <f t="shared" si="9"/>
        <v>100</v>
      </c>
      <c r="S167" s="75">
        <v>0.8</v>
      </c>
    </row>
    <row r="168" spans="1:19">
      <c r="A168" t="s">
        <v>173</v>
      </c>
      <c r="C168">
        <v>2</v>
      </c>
      <c r="D168" s="52"/>
      <c r="E168" s="105"/>
      <c r="F168" s="105"/>
      <c r="G168" s="105"/>
      <c r="K168" s="52"/>
      <c r="L168" s="105"/>
      <c r="M168" s="105"/>
      <c r="N168" s="48">
        <f t="shared" si="7"/>
        <v>0</v>
      </c>
      <c r="O168" s="76"/>
      <c r="P168">
        <v>2</v>
      </c>
      <c r="R168" s="48">
        <f t="shared" si="9"/>
        <v>0</v>
      </c>
      <c r="S168" s="75">
        <v>0.8</v>
      </c>
    </row>
    <row r="169" spans="1:19">
      <c r="A169" t="s">
        <v>174</v>
      </c>
      <c r="C169">
        <v>2</v>
      </c>
      <c r="D169" s="52"/>
      <c r="E169" s="105"/>
      <c r="F169" s="105"/>
      <c r="G169" s="105"/>
      <c r="H169">
        <v>1</v>
      </c>
      <c r="K169" s="52"/>
      <c r="L169" s="105"/>
      <c r="M169" s="105"/>
      <c r="N169" s="48">
        <f t="shared" si="7"/>
        <v>50</v>
      </c>
      <c r="O169" s="76"/>
      <c r="P169">
        <v>1</v>
      </c>
      <c r="R169" s="48">
        <f t="shared" si="9"/>
        <v>0</v>
      </c>
      <c r="S169" s="75">
        <v>0.8</v>
      </c>
    </row>
    <row r="170" spans="1:19">
      <c r="A170" t="s">
        <v>175</v>
      </c>
      <c r="C170">
        <v>5</v>
      </c>
      <c r="D170" s="52"/>
      <c r="E170" s="105"/>
      <c r="F170" s="105"/>
      <c r="G170" s="105"/>
      <c r="H170">
        <v>5</v>
      </c>
      <c r="K170" s="52"/>
      <c r="L170" s="105"/>
      <c r="M170" s="105"/>
      <c r="N170" s="48">
        <f t="shared" si="7"/>
        <v>100</v>
      </c>
      <c r="O170" s="76"/>
      <c r="P170">
        <v>4</v>
      </c>
      <c r="Q170" s="48">
        <v>4</v>
      </c>
      <c r="R170" s="48">
        <f t="shared" si="9"/>
        <v>100</v>
      </c>
      <c r="S170" s="75">
        <v>0.8</v>
      </c>
    </row>
    <row r="171" spans="1:19">
      <c r="A171" t="s">
        <v>176</v>
      </c>
      <c r="C171">
        <v>4</v>
      </c>
      <c r="D171" s="52"/>
      <c r="E171" s="105"/>
      <c r="F171" s="105"/>
      <c r="G171" s="105"/>
      <c r="H171">
        <v>2</v>
      </c>
      <c r="K171" s="52"/>
      <c r="L171" s="105"/>
      <c r="M171" s="105"/>
      <c r="N171" s="48">
        <f t="shared" si="7"/>
        <v>50</v>
      </c>
      <c r="O171" s="76"/>
      <c r="P171">
        <v>3</v>
      </c>
      <c r="Q171" s="48">
        <v>1</v>
      </c>
      <c r="R171" s="48">
        <f t="shared" si="9"/>
        <v>33.333333333333329</v>
      </c>
      <c r="S171" s="75">
        <v>0.8</v>
      </c>
    </row>
    <row r="172" spans="1:19">
      <c r="A172" s="64" t="s">
        <v>187</v>
      </c>
      <c r="B172" s="64">
        <v>73</v>
      </c>
      <c r="C172" s="64">
        <v>83</v>
      </c>
      <c r="D172" s="99" t="s">
        <v>249</v>
      </c>
      <c r="E172" s="99"/>
      <c r="F172" s="99"/>
      <c r="G172" s="99"/>
      <c r="H172" s="64">
        <v>53</v>
      </c>
      <c r="I172" s="64"/>
      <c r="J172" s="64"/>
      <c r="K172" s="99" t="s">
        <v>249</v>
      </c>
      <c r="L172" s="104"/>
      <c r="M172" s="104"/>
      <c r="N172" s="100">
        <f t="shared" si="7"/>
        <v>63.855421686746979</v>
      </c>
      <c r="O172" s="101">
        <f>N172+N172*0.1</f>
        <v>70.240963855421683</v>
      </c>
      <c r="P172" s="64">
        <v>83</v>
      </c>
      <c r="Q172" s="100">
        <v>53</v>
      </c>
      <c r="R172" s="100">
        <f t="shared" si="9"/>
        <v>63.855421686746979</v>
      </c>
      <c r="S172" s="102">
        <v>0.8</v>
      </c>
    </row>
    <row r="173" spans="1:19">
      <c r="A173" t="s">
        <v>178</v>
      </c>
      <c r="C173">
        <v>4</v>
      </c>
      <c r="D173" s="52"/>
      <c r="E173" s="105"/>
      <c r="F173" s="105"/>
      <c r="G173" s="105"/>
      <c r="H173">
        <v>3</v>
      </c>
      <c r="K173" s="52"/>
      <c r="L173" s="105"/>
      <c r="M173" s="105"/>
      <c r="N173" s="48">
        <f t="shared" si="7"/>
        <v>75</v>
      </c>
      <c r="O173" s="76">
        <f>N173+N173*0.1</f>
        <v>82.5</v>
      </c>
      <c r="P173">
        <v>4</v>
      </c>
      <c r="Q173" s="48">
        <v>3</v>
      </c>
      <c r="R173" s="48">
        <f t="shared" si="9"/>
        <v>75</v>
      </c>
      <c r="S173" s="75">
        <v>0.8</v>
      </c>
    </row>
    <row r="174" spans="1:19">
      <c r="A174" t="s">
        <v>179</v>
      </c>
      <c r="C174">
        <v>2</v>
      </c>
      <c r="D174" s="52"/>
      <c r="E174" s="105"/>
      <c r="F174" s="105"/>
      <c r="G174" s="105"/>
      <c r="H174">
        <v>2</v>
      </c>
      <c r="K174" s="52"/>
      <c r="L174" s="105"/>
      <c r="M174" s="105"/>
      <c r="N174" s="48">
        <f t="shared" si="7"/>
        <v>100</v>
      </c>
      <c r="O174" s="76">
        <v>100</v>
      </c>
      <c r="P174">
        <v>2</v>
      </c>
      <c r="Q174" s="48">
        <v>2</v>
      </c>
      <c r="R174" s="48">
        <f t="shared" si="9"/>
        <v>100</v>
      </c>
      <c r="S174" s="75">
        <v>0.8</v>
      </c>
    </row>
    <row r="175" spans="1:19">
      <c r="A175" t="s">
        <v>180</v>
      </c>
      <c r="C175">
        <v>1</v>
      </c>
      <c r="D175" s="52"/>
      <c r="E175" s="105"/>
      <c r="F175" s="105"/>
      <c r="G175" s="105"/>
      <c r="H175">
        <v>1</v>
      </c>
      <c r="K175" s="52"/>
      <c r="L175" s="105"/>
      <c r="M175" s="105"/>
      <c r="N175" s="48">
        <f t="shared" si="7"/>
        <v>100</v>
      </c>
      <c r="O175" s="76">
        <v>100</v>
      </c>
      <c r="P175">
        <v>1</v>
      </c>
      <c r="Q175" s="48">
        <v>1</v>
      </c>
      <c r="R175" s="48">
        <f t="shared" si="9"/>
        <v>100</v>
      </c>
      <c r="S175" s="75">
        <v>0.8</v>
      </c>
    </row>
    <row r="176" spans="1:19">
      <c r="A176" t="s">
        <v>181</v>
      </c>
      <c r="C176">
        <v>6</v>
      </c>
      <c r="D176" s="52"/>
      <c r="E176" s="105"/>
      <c r="F176" s="105"/>
      <c r="G176" s="105"/>
      <c r="H176">
        <v>2</v>
      </c>
      <c r="K176" s="52"/>
      <c r="L176" s="105"/>
      <c r="M176" s="105"/>
      <c r="N176" s="48">
        <f t="shared" si="7"/>
        <v>33.333333333333329</v>
      </c>
      <c r="O176" s="76">
        <f>N176+N176*0.1</f>
        <v>36.666666666666664</v>
      </c>
      <c r="P176">
        <v>6</v>
      </c>
      <c r="Q176" s="48">
        <v>2</v>
      </c>
      <c r="R176" s="48">
        <f t="shared" si="9"/>
        <v>33.333333333333329</v>
      </c>
      <c r="S176" s="75">
        <v>0.8</v>
      </c>
    </row>
    <row r="177" spans="1:19">
      <c r="A177" t="s">
        <v>182</v>
      </c>
      <c r="C177">
        <v>2</v>
      </c>
      <c r="D177" s="52"/>
      <c r="E177" s="105"/>
      <c r="F177" s="105"/>
      <c r="G177" s="105"/>
      <c r="H177">
        <v>1</v>
      </c>
      <c r="K177" s="52"/>
      <c r="L177" s="105"/>
      <c r="M177" s="105"/>
      <c r="N177" s="48">
        <f t="shared" si="7"/>
        <v>50</v>
      </c>
      <c r="O177" s="76">
        <f>N177+N177*0.1</f>
        <v>55</v>
      </c>
      <c r="P177">
        <v>2</v>
      </c>
      <c r="Q177" s="48">
        <v>1</v>
      </c>
      <c r="R177" s="48">
        <f t="shared" si="9"/>
        <v>50</v>
      </c>
      <c r="S177" s="75">
        <v>0.8</v>
      </c>
    </row>
    <row r="178" spans="1:19">
      <c r="A178" t="s">
        <v>183</v>
      </c>
      <c r="C178">
        <v>13</v>
      </c>
      <c r="D178" s="52"/>
      <c r="E178" s="105"/>
      <c r="F178" s="105"/>
      <c r="G178" s="105"/>
      <c r="H178">
        <v>13</v>
      </c>
      <c r="K178" s="52"/>
      <c r="L178" s="105"/>
      <c r="M178" s="105"/>
      <c r="N178" s="48">
        <f t="shared" si="7"/>
        <v>100</v>
      </c>
      <c r="O178" s="76">
        <v>100</v>
      </c>
      <c r="P178">
        <v>13</v>
      </c>
      <c r="Q178" s="48">
        <v>13</v>
      </c>
      <c r="R178" s="48">
        <f t="shared" si="9"/>
        <v>100</v>
      </c>
      <c r="S178" s="75">
        <v>0.8</v>
      </c>
    </row>
    <row r="179" spans="1:19">
      <c r="A179" t="s">
        <v>184</v>
      </c>
      <c r="C179">
        <v>2</v>
      </c>
      <c r="D179" s="52"/>
      <c r="E179" s="105"/>
      <c r="F179" s="105"/>
      <c r="G179" s="105"/>
      <c r="K179" s="52"/>
      <c r="L179" s="105"/>
      <c r="M179" s="105"/>
      <c r="N179" s="48">
        <f t="shared" si="7"/>
        <v>0</v>
      </c>
      <c r="O179" s="76">
        <f>N179+N179*0.1</f>
        <v>0</v>
      </c>
      <c r="P179">
        <v>2</v>
      </c>
      <c r="R179" s="48">
        <f t="shared" si="9"/>
        <v>0</v>
      </c>
      <c r="S179" s="75">
        <v>0.8</v>
      </c>
    </row>
    <row r="180" spans="1:19">
      <c r="A180" t="s">
        <v>185</v>
      </c>
      <c r="C180">
        <v>3</v>
      </c>
      <c r="D180" s="52"/>
      <c r="E180" s="105"/>
      <c r="F180" s="105"/>
      <c r="G180" s="105"/>
      <c r="H180">
        <v>2</v>
      </c>
      <c r="K180" s="52"/>
      <c r="L180" s="105"/>
      <c r="M180" s="105"/>
      <c r="N180" s="48">
        <f t="shared" si="7"/>
        <v>66.666666666666657</v>
      </c>
      <c r="O180" s="76">
        <f>N180+N180*0.1</f>
        <v>73.333333333333329</v>
      </c>
      <c r="P180">
        <v>3</v>
      </c>
      <c r="Q180" s="48">
        <v>2</v>
      </c>
      <c r="R180" s="48">
        <f t="shared" ref="R180:R211" si="10">Q180/P180*100</f>
        <v>66.666666666666657</v>
      </c>
      <c r="S180" s="75">
        <v>0.8</v>
      </c>
    </row>
    <row r="181" spans="1:19">
      <c r="A181" t="s">
        <v>186</v>
      </c>
      <c r="C181">
        <v>3</v>
      </c>
      <c r="D181" s="52"/>
      <c r="E181" s="105"/>
      <c r="F181" s="105"/>
      <c r="G181" s="105"/>
      <c r="H181">
        <v>1</v>
      </c>
      <c r="K181" s="52"/>
      <c r="L181" s="105"/>
      <c r="M181" s="105"/>
      <c r="N181" s="48">
        <f t="shared" si="7"/>
        <v>33.333333333333329</v>
      </c>
      <c r="O181" s="76">
        <f>N181+N181*0.1</f>
        <v>36.666666666666664</v>
      </c>
      <c r="P181">
        <v>3</v>
      </c>
      <c r="Q181" s="48">
        <v>1</v>
      </c>
      <c r="R181" s="48">
        <f t="shared" si="10"/>
        <v>33.333333333333329</v>
      </c>
      <c r="S181" s="75">
        <v>0.8</v>
      </c>
    </row>
    <row r="182" spans="1:19">
      <c r="A182" t="s">
        <v>187</v>
      </c>
      <c r="C182">
        <v>16</v>
      </c>
      <c r="D182" s="52"/>
      <c r="E182" s="105"/>
      <c r="F182" s="105"/>
      <c r="G182" s="105"/>
      <c r="H182">
        <v>11</v>
      </c>
      <c r="K182" s="52"/>
      <c r="L182" s="105"/>
      <c r="M182" s="105"/>
      <c r="N182" s="48">
        <f t="shared" si="7"/>
        <v>68.75</v>
      </c>
      <c r="O182" s="76">
        <f>N182+N182*0.1</f>
        <v>75.625</v>
      </c>
      <c r="P182">
        <v>16</v>
      </c>
      <c r="Q182" s="48">
        <v>11</v>
      </c>
      <c r="R182" s="48">
        <f t="shared" si="10"/>
        <v>68.75</v>
      </c>
      <c r="S182" s="75">
        <v>0.8</v>
      </c>
    </row>
    <row r="183" spans="1:19">
      <c r="A183" t="s">
        <v>188</v>
      </c>
      <c r="C183">
        <v>12</v>
      </c>
      <c r="D183" s="52"/>
      <c r="E183" s="105"/>
      <c r="F183" s="105"/>
      <c r="G183" s="105"/>
      <c r="H183">
        <v>7</v>
      </c>
      <c r="K183" s="52"/>
      <c r="L183" s="105"/>
      <c r="M183" s="105"/>
      <c r="N183" s="48">
        <f t="shared" si="7"/>
        <v>58.333333333333336</v>
      </c>
      <c r="O183" s="76">
        <f>N183+N183*0.1</f>
        <v>64.166666666666671</v>
      </c>
      <c r="P183">
        <v>12</v>
      </c>
      <c r="Q183" s="48">
        <v>7</v>
      </c>
      <c r="R183" s="48">
        <f t="shared" si="10"/>
        <v>58.333333333333336</v>
      </c>
      <c r="S183" s="75">
        <v>0.8</v>
      </c>
    </row>
    <row r="184" spans="1:19">
      <c r="A184" t="s">
        <v>189</v>
      </c>
      <c r="C184">
        <v>2</v>
      </c>
      <c r="D184" s="52"/>
      <c r="E184" s="105"/>
      <c r="F184" s="105"/>
      <c r="G184" s="105"/>
      <c r="H184">
        <v>2</v>
      </c>
      <c r="K184" s="52"/>
      <c r="L184" s="105"/>
      <c r="M184" s="105"/>
      <c r="N184" s="48">
        <f t="shared" si="7"/>
        <v>100</v>
      </c>
      <c r="O184" s="76">
        <v>100</v>
      </c>
      <c r="P184">
        <v>2</v>
      </c>
      <c r="Q184" s="48">
        <v>2</v>
      </c>
      <c r="R184" s="48">
        <f t="shared" si="10"/>
        <v>100</v>
      </c>
      <c r="S184" s="75">
        <v>0.8</v>
      </c>
    </row>
    <row r="185" spans="1:19">
      <c r="A185" t="s">
        <v>190</v>
      </c>
      <c r="C185">
        <v>7</v>
      </c>
      <c r="D185" s="52"/>
      <c r="E185" s="105"/>
      <c r="F185" s="105"/>
      <c r="G185" s="105"/>
      <c r="H185">
        <v>6</v>
      </c>
      <c r="K185" s="52"/>
      <c r="L185" s="105"/>
      <c r="M185" s="105"/>
      <c r="N185" s="48">
        <f t="shared" si="7"/>
        <v>85.714285714285708</v>
      </c>
      <c r="O185" s="76">
        <f t="shared" ref="O185:O197" si="11">N185+N185*0.1</f>
        <v>94.285714285714278</v>
      </c>
      <c r="P185">
        <v>7</v>
      </c>
      <c r="Q185" s="48">
        <v>6</v>
      </c>
      <c r="R185" s="48">
        <f t="shared" si="10"/>
        <v>85.714285714285708</v>
      </c>
      <c r="S185" s="75">
        <v>0.8</v>
      </c>
    </row>
    <row r="186" spans="1:19">
      <c r="A186" t="s">
        <v>191</v>
      </c>
      <c r="C186">
        <v>7</v>
      </c>
      <c r="D186" s="52"/>
      <c r="E186" s="105"/>
      <c r="F186" s="105"/>
      <c r="G186" s="105"/>
      <c r="H186">
        <v>2</v>
      </c>
      <c r="K186" s="52"/>
      <c r="L186" s="105"/>
      <c r="M186" s="105"/>
      <c r="N186" s="48">
        <f t="shared" si="7"/>
        <v>28.571428571428569</v>
      </c>
      <c r="O186" s="76">
        <f t="shared" si="11"/>
        <v>31.428571428571427</v>
      </c>
      <c r="P186">
        <v>7</v>
      </c>
      <c r="Q186" s="48">
        <v>2</v>
      </c>
      <c r="R186" s="48">
        <f t="shared" si="10"/>
        <v>28.571428571428569</v>
      </c>
      <c r="S186" s="75">
        <v>0.8</v>
      </c>
    </row>
    <row r="187" spans="1:19">
      <c r="A187" t="s">
        <v>192</v>
      </c>
      <c r="C187">
        <v>3</v>
      </c>
      <c r="D187" s="52"/>
      <c r="E187" s="105"/>
      <c r="F187" s="105"/>
      <c r="G187" s="105"/>
      <c r="K187" s="52"/>
      <c r="L187" s="105"/>
      <c r="M187" s="105"/>
      <c r="N187" s="48">
        <f t="shared" si="7"/>
        <v>0</v>
      </c>
      <c r="O187" s="76">
        <f t="shared" si="11"/>
        <v>0</v>
      </c>
      <c r="P187">
        <v>3</v>
      </c>
      <c r="R187" s="48">
        <f t="shared" si="10"/>
        <v>0</v>
      </c>
      <c r="S187" s="75">
        <v>0.8</v>
      </c>
    </row>
    <row r="188" spans="1:19">
      <c r="A188" s="65" t="s">
        <v>198</v>
      </c>
      <c r="B188" s="65">
        <v>28</v>
      </c>
      <c r="C188" s="65">
        <v>34</v>
      </c>
      <c r="D188" s="96" t="s">
        <v>248</v>
      </c>
      <c r="E188" s="96"/>
      <c r="F188" s="96"/>
      <c r="G188" s="96"/>
      <c r="H188" s="65">
        <v>18</v>
      </c>
      <c r="I188" s="65"/>
      <c r="J188" s="65"/>
      <c r="K188" s="96" t="s">
        <v>248</v>
      </c>
      <c r="L188" s="105"/>
      <c r="M188" s="105"/>
      <c r="N188" s="66">
        <f t="shared" si="7"/>
        <v>52.941176470588239</v>
      </c>
      <c r="O188" s="97">
        <f t="shared" si="11"/>
        <v>58.235294117647065</v>
      </c>
      <c r="P188" s="65">
        <v>34</v>
      </c>
      <c r="Q188" s="66">
        <v>18</v>
      </c>
      <c r="R188" s="66">
        <f t="shared" si="10"/>
        <v>52.941176470588239</v>
      </c>
      <c r="S188" s="98">
        <v>0.8</v>
      </c>
    </row>
    <row r="189" spans="1:19">
      <c r="A189" t="s">
        <v>194</v>
      </c>
      <c r="C189">
        <v>3</v>
      </c>
      <c r="D189" s="52"/>
      <c r="E189" s="105"/>
      <c r="F189" s="105"/>
      <c r="G189" s="105"/>
      <c r="K189" s="52"/>
      <c r="L189" s="105"/>
      <c r="M189" s="105"/>
      <c r="N189" s="48">
        <f t="shared" si="7"/>
        <v>0</v>
      </c>
      <c r="O189" s="76">
        <f t="shared" si="11"/>
        <v>0</v>
      </c>
      <c r="P189">
        <v>3</v>
      </c>
      <c r="R189" s="48">
        <f t="shared" si="10"/>
        <v>0</v>
      </c>
      <c r="S189" s="75">
        <v>0.8</v>
      </c>
    </row>
    <row r="190" spans="1:19">
      <c r="A190" t="s">
        <v>195</v>
      </c>
      <c r="C190">
        <v>4</v>
      </c>
      <c r="D190" s="52"/>
      <c r="E190" s="105"/>
      <c r="F190" s="105"/>
      <c r="G190" s="105"/>
      <c r="H190">
        <v>2</v>
      </c>
      <c r="K190" s="52"/>
      <c r="L190" s="105"/>
      <c r="M190" s="105"/>
      <c r="N190" s="48">
        <f t="shared" si="7"/>
        <v>50</v>
      </c>
      <c r="O190" s="76">
        <f t="shared" si="11"/>
        <v>55</v>
      </c>
      <c r="P190">
        <v>4</v>
      </c>
      <c r="Q190" s="48">
        <v>2</v>
      </c>
      <c r="R190" s="48">
        <f t="shared" si="10"/>
        <v>50</v>
      </c>
      <c r="S190" s="75">
        <v>0.8</v>
      </c>
    </row>
    <row r="191" spans="1:19">
      <c r="A191" t="s">
        <v>196</v>
      </c>
      <c r="C191">
        <v>1</v>
      </c>
      <c r="D191" s="52"/>
      <c r="E191" s="105"/>
      <c r="F191" s="105"/>
      <c r="G191" s="105"/>
      <c r="K191" s="52"/>
      <c r="L191" s="105"/>
      <c r="M191" s="105"/>
      <c r="N191" s="48">
        <f t="shared" si="7"/>
        <v>0</v>
      </c>
      <c r="O191" s="76">
        <f t="shared" si="11"/>
        <v>0</v>
      </c>
      <c r="P191">
        <v>1</v>
      </c>
      <c r="R191" s="48">
        <f t="shared" si="10"/>
        <v>0</v>
      </c>
      <c r="S191" s="75">
        <v>0.8</v>
      </c>
    </row>
    <row r="192" spans="1:19">
      <c r="A192" t="s">
        <v>197</v>
      </c>
      <c r="C192">
        <v>1</v>
      </c>
      <c r="D192" s="52"/>
      <c r="E192" s="105"/>
      <c r="F192" s="105"/>
      <c r="G192" s="105"/>
      <c r="K192" s="52"/>
      <c r="L192" s="105"/>
      <c r="M192" s="105"/>
      <c r="N192" s="48">
        <f t="shared" si="7"/>
        <v>0</v>
      </c>
      <c r="O192" s="76">
        <f t="shared" si="11"/>
        <v>0</v>
      </c>
      <c r="P192">
        <v>1</v>
      </c>
      <c r="R192" s="48">
        <f t="shared" si="10"/>
        <v>0</v>
      </c>
      <c r="S192" s="75">
        <v>0.8</v>
      </c>
    </row>
    <row r="193" spans="1:19">
      <c r="A193" t="s">
        <v>198</v>
      </c>
      <c r="C193">
        <v>6</v>
      </c>
      <c r="D193" s="52"/>
      <c r="E193" s="105"/>
      <c r="F193" s="105"/>
      <c r="G193" s="105"/>
      <c r="H193">
        <v>3</v>
      </c>
      <c r="K193" s="52"/>
      <c r="L193" s="105"/>
      <c r="M193" s="105"/>
      <c r="N193" s="48">
        <f t="shared" si="7"/>
        <v>50</v>
      </c>
      <c r="O193" s="76">
        <f t="shared" si="11"/>
        <v>55</v>
      </c>
      <c r="P193">
        <v>6</v>
      </c>
      <c r="Q193" s="48">
        <v>3</v>
      </c>
      <c r="R193" s="48">
        <f t="shared" si="10"/>
        <v>50</v>
      </c>
      <c r="S193" s="75">
        <v>0.8</v>
      </c>
    </row>
    <row r="194" spans="1:19">
      <c r="A194" t="s">
        <v>199</v>
      </c>
      <c r="C194">
        <v>13</v>
      </c>
      <c r="D194" s="52"/>
      <c r="E194" s="105"/>
      <c r="F194" s="105"/>
      <c r="G194" s="105"/>
      <c r="H194">
        <v>9</v>
      </c>
      <c r="K194" s="52"/>
      <c r="L194" s="105"/>
      <c r="M194" s="105"/>
      <c r="N194" s="48">
        <f t="shared" si="7"/>
        <v>69.230769230769226</v>
      </c>
      <c r="O194" s="76">
        <f t="shared" si="11"/>
        <v>76.153846153846146</v>
      </c>
      <c r="P194">
        <v>13</v>
      </c>
      <c r="Q194" s="48">
        <v>9</v>
      </c>
      <c r="R194" s="48">
        <f t="shared" si="10"/>
        <v>69.230769230769226</v>
      </c>
      <c r="S194" s="75">
        <v>0.8</v>
      </c>
    </row>
    <row r="195" spans="1:19">
      <c r="A195" t="s">
        <v>200</v>
      </c>
      <c r="C195">
        <v>5</v>
      </c>
      <c r="D195" s="52"/>
      <c r="E195" s="105"/>
      <c r="F195" s="105"/>
      <c r="G195" s="105"/>
      <c r="H195">
        <v>4</v>
      </c>
      <c r="K195" s="52"/>
      <c r="L195" s="105"/>
      <c r="M195" s="105"/>
      <c r="N195" s="48">
        <f t="shared" ref="N195:N224" si="12">H195/C195*100</f>
        <v>80</v>
      </c>
      <c r="O195" s="76">
        <f t="shared" si="11"/>
        <v>88</v>
      </c>
      <c r="P195">
        <v>5</v>
      </c>
      <c r="Q195" s="48">
        <v>4</v>
      </c>
      <c r="R195" s="48">
        <f t="shared" si="10"/>
        <v>80</v>
      </c>
      <c r="S195" s="75">
        <v>0.8</v>
      </c>
    </row>
    <row r="196" spans="1:19">
      <c r="A196" t="s">
        <v>201</v>
      </c>
      <c r="C196">
        <v>1</v>
      </c>
      <c r="D196" s="52"/>
      <c r="E196" s="105"/>
      <c r="F196" s="105"/>
      <c r="G196" s="105"/>
      <c r="K196" s="52"/>
      <c r="L196" s="105"/>
      <c r="M196" s="105"/>
      <c r="N196" s="48">
        <f t="shared" si="12"/>
        <v>0</v>
      </c>
      <c r="O196" s="76">
        <f t="shared" si="11"/>
        <v>0</v>
      </c>
      <c r="P196">
        <v>1</v>
      </c>
      <c r="R196" s="48">
        <f t="shared" si="10"/>
        <v>0</v>
      </c>
      <c r="S196" s="75">
        <v>0.8</v>
      </c>
    </row>
    <row r="197" spans="1:19">
      <c r="A197" s="65" t="s">
        <v>208</v>
      </c>
      <c r="B197" s="65">
        <v>34</v>
      </c>
      <c r="C197" s="65">
        <v>37</v>
      </c>
      <c r="D197" s="96" t="s">
        <v>248</v>
      </c>
      <c r="E197" s="96"/>
      <c r="F197" s="96"/>
      <c r="G197" s="96"/>
      <c r="H197" s="65">
        <v>17</v>
      </c>
      <c r="I197" s="65"/>
      <c r="J197" s="65"/>
      <c r="K197" s="96" t="s">
        <v>248</v>
      </c>
      <c r="L197" s="105"/>
      <c r="M197" s="105"/>
      <c r="N197" s="66">
        <f t="shared" si="12"/>
        <v>45.945945945945951</v>
      </c>
      <c r="O197" s="97">
        <f t="shared" si="11"/>
        <v>50.540540540540547</v>
      </c>
      <c r="P197" s="65">
        <v>36</v>
      </c>
      <c r="Q197" s="66">
        <v>16</v>
      </c>
      <c r="R197" s="66">
        <f t="shared" si="10"/>
        <v>44.444444444444443</v>
      </c>
      <c r="S197" s="98">
        <v>0.8</v>
      </c>
    </row>
    <row r="198" spans="1:19">
      <c r="A198" s="53" t="s">
        <v>12</v>
      </c>
      <c r="B198" s="53"/>
      <c r="C198" s="53">
        <v>2</v>
      </c>
      <c r="D198" s="52"/>
      <c r="E198" s="105"/>
      <c r="F198" s="105"/>
      <c r="G198" s="105"/>
      <c r="H198" s="53">
        <v>2</v>
      </c>
      <c r="I198" s="53"/>
      <c r="J198" s="53"/>
      <c r="K198" s="52"/>
      <c r="L198" s="105"/>
      <c r="M198" s="105"/>
      <c r="N198" s="48">
        <f t="shared" si="12"/>
        <v>100</v>
      </c>
      <c r="O198" s="76">
        <v>100</v>
      </c>
      <c r="P198">
        <v>2</v>
      </c>
      <c r="Q198" s="48">
        <v>2</v>
      </c>
      <c r="R198" s="54">
        <f t="shared" si="10"/>
        <v>100</v>
      </c>
      <c r="S198" s="75">
        <v>0.8</v>
      </c>
    </row>
    <row r="199" spans="1:19">
      <c r="A199" s="53" t="s">
        <v>203</v>
      </c>
      <c r="B199" s="53"/>
      <c r="C199" s="53">
        <v>1</v>
      </c>
      <c r="D199" s="52"/>
      <c r="E199" s="105"/>
      <c r="F199" s="105"/>
      <c r="G199" s="105"/>
      <c r="H199" s="53"/>
      <c r="I199" s="53"/>
      <c r="J199" s="53"/>
      <c r="K199" s="52"/>
      <c r="L199" s="105"/>
      <c r="M199" s="105"/>
      <c r="N199" s="48">
        <f t="shared" si="12"/>
        <v>0</v>
      </c>
      <c r="O199" s="76">
        <f>N199+N199*0.1</f>
        <v>0</v>
      </c>
      <c r="P199">
        <v>1</v>
      </c>
      <c r="R199" s="54">
        <f t="shared" si="10"/>
        <v>0</v>
      </c>
      <c r="S199" s="75">
        <v>0.8</v>
      </c>
    </row>
    <row r="200" spans="1:19">
      <c r="A200" s="53" t="s">
        <v>204</v>
      </c>
      <c r="B200" s="53"/>
      <c r="C200" s="53">
        <v>1</v>
      </c>
      <c r="D200" s="52"/>
      <c r="E200" s="105"/>
      <c r="F200" s="105"/>
      <c r="G200" s="105"/>
      <c r="H200" s="53"/>
      <c r="I200" s="53"/>
      <c r="J200" s="53"/>
      <c r="K200" s="52"/>
      <c r="L200" s="105"/>
      <c r="M200" s="105"/>
      <c r="N200" s="48">
        <f t="shared" si="12"/>
        <v>0</v>
      </c>
      <c r="O200" s="76">
        <f>N200+N200*0.1</f>
        <v>0</v>
      </c>
      <c r="P200">
        <v>1</v>
      </c>
      <c r="R200" s="54">
        <f t="shared" si="10"/>
        <v>0</v>
      </c>
      <c r="S200" s="75">
        <v>0.8</v>
      </c>
    </row>
    <row r="201" spans="1:19">
      <c r="A201" s="53" t="s">
        <v>205</v>
      </c>
      <c r="B201" s="53"/>
      <c r="C201" s="53">
        <v>3</v>
      </c>
      <c r="D201" s="52"/>
      <c r="E201" s="105"/>
      <c r="F201" s="105"/>
      <c r="G201" s="105"/>
      <c r="H201" s="53">
        <v>1</v>
      </c>
      <c r="I201" s="53"/>
      <c r="J201" s="53"/>
      <c r="K201" s="52"/>
      <c r="L201" s="105"/>
      <c r="M201" s="105"/>
      <c r="N201" s="48">
        <f t="shared" si="12"/>
        <v>33.333333333333329</v>
      </c>
      <c r="O201" s="76">
        <f>N201+N201*0.1</f>
        <v>36.666666666666664</v>
      </c>
      <c r="P201">
        <v>3</v>
      </c>
      <c r="Q201" s="48">
        <v>1</v>
      </c>
      <c r="R201" s="54">
        <f t="shared" si="10"/>
        <v>33.333333333333329</v>
      </c>
      <c r="S201" s="75">
        <v>0.8</v>
      </c>
    </row>
    <row r="202" spans="1:19">
      <c r="A202" s="53" t="s">
        <v>206</v>
      </c>
      <c r="B202" s="53"/>
      <c r="C202" s="53">
        <v>2</v>
      </c>
      <c r="D202" s="52"/>
      <c r="E202" s="105"/>
      <c r="F202" s="105"/>
      <c r="G202" s="105"/>
      <c r="H202" s="53">
        <v>2</v>
      </c>
      <c r="I202" s="53"/>
      <c r="J202" s="53"/>
      <c r="K202" s="52"/>
      <c r="L202" s="105"/>
      <c r="M202" s="105"/>
      <c r="N202" s="48">
        <f t="shared" si="12"/>
        <v>100</v>
      </c>
      <c r="O202" s="76">
        <v>100</v>
      </c>
      <c r="P202">
        <v>2</v>
      </c>
      <c r="Q202" s="48">
        <v>2</v>
      </c>
      <c r="R202" s="54">
        <f t="shared" si="10"/>
        <v>100</v>
      </c>
      <c r="S202" s="75">
        <v>0.8</v>
      </c>
    </row>
    <row r="203" spans="1:19">
      <c r="A203" s="53" t="s">
        <v>207</v>
      </c>
      <c r="B203" s="53"/>
      <c r="C203" s="53">
        <v>1</v>
      </c>
      <c r="D203" s="52"/>
      <c r="E203" s="105"/>
      <c r="F203" s="105"/>
      <c r="G203" s="105"/>
      <c r="H203" s="53"/>
      <c r="I203" s="53"/>
      <c r="J203" s="53"/>
      <c r="K203" s="52"/>
      <c r="L203" s="105"/>
      <c r="M203" s="105"/>
      <c r="N203" s="48">
        <f t="shared" si="12"/>
        <v>0</v>
      </c>
      <c r="O203" s="76">
        <f t="shared" ref="O203:O220" si="13">N203+N203*0.1</f>
        <v>0</v>
      </c>
      <c r="P203">
        <v>1</v>
      </c>
      <c r="R203" s="54">
        <f t="shared" si="10"/>
        <v>0</v>
      </c>
      <c r="S203" s="75">
        <v>0.8</v>
      </c>
    </row>
    <row r="204" spans="1:19">
      <c r="A204" s="53" t="s">
        <v>208</v>
      </c>
      <c r="B204" s="53"/>
      <c r="C204" s="53">
        <v>7</v>
      </c>
      <c r="D204" s="52"/>
      <c r="E204" s="105"/>
      <c r="F204" s="105"/>
      <c r="G204" s="105"/>
      <c r="H204" s="53">
        <v>4</v>
      </c>
      <c r="I204" s="53"/>
      <c r="J204" s="53"/>
      <c r="K204" s="52"/>
      <c r="L204" s="105"/>
      <c r="M204" s="105"/>
      <c r="N204" s="48">
        <f t="shared" si="12"/>
        <v>57.142857142857139</v>
      </c>
      <c r="O204" s="76">
        <f t="shared" si="13"/>
        <v>62.857142857142854</v>
      </c>
      <c r="P204">
        <v>7</v>
      </c>
      <c r="Q204" s="48">
        <v>4</v>
      </c>
      <c r="R204" s="54">
        <f t="shared" si="10"/>
        <v>57.142857142857139</v>
      </c>
      <c r="S204" s="75">
        <v>0.8</v>
      </c>
    </row>
    <row r="205" spans="1:19">
      <c r="A205" s="53" t="s">
        <v>209</v>
      </c>
      <c r="B205" s="53"/>
      <c r="C205" s="53">
        <v>11</v>
      </c>
      <c r="D205" s="52"/>
      <c r="E205" s="105"/>
      <c r="F205" s="105"/>
      <c r="G205" s="105"/>
      <c r="H205" s="53">
        <v>7</v>
      </c>
      <c r="I205" s="53"/>
      <c r="J205" s="53"/>
      <c r="K205" s="52"/>
      <c r="L205" s="105"/>
      <c r="M205" s="105"/>
      <c r="N205" s="48">
        <f t="shared" si="12"/>
        <v>63.636363636363633</v>
      </c>
      <c r="O205" s="76">
        <f t="shared" si="13"/>
        <v>70</v>
      </c>
      <c r="P205">
        <v>10</v>
      </c>
      <c r="Q205" s="48">
        <v>6</v>
      </c>
      <c r="R205" s="54">
        <f t="shared" si="10"/>
        <v>60</v>
      </c>
      <c r="S205" s="75">
        <v>0.8</v>
      </c>
    </row>
    <row r="206" spans="1:19">
      <c r="A206" s="53" t="s">
        <v>210</v>
      </c>
      <c r="B206" s="53"/>
      <c r="C206" s="53">
        <v>2</v>
      </c>
      <c r="D206" s="52"/>
      <c r="E206" s="105"/>
      <c r="F206" s="105"/>
      <c r="G206" s="105"/>
      <c r="H206" s="53"/>
      <c r="I206" s="53"/>
      <c r="J206" s="53"/>
      <c r="K206" s="52"/>
      <c r="L206" s="105"/>
      <c r="M206" s="105"/>
      <c r="N206" s="48">
        <f t="shared" si="12"/>
        <v>0</v>
      </c>
      <c r="O206" s="76">
        <f t="shared" si="13"/>
        <v>0</v>
      </c>
      <c r="P206">
        <v>2</v>
      </c>
      <c r="R206" s="54">
        <f t="shared" si="10"/>
        <v>0</v>
      </c>
      <c r="S206" s="75">
        <v>0.8</v>
      </c>
    </row>
    <row r="207" spans="1:19">
      <c r="A207" s="53" t="s">
        <v>211</v>
      </c>
      <c r="B207" s="53"/>
      <c r="C207" s="53">
        <v>7</v>
      </c>
      <c r="D207" s="52"/>
      <c r="E207" s="105"/>
      <c r="F207" s="105"/>
      <c r="G207" s="105"/>
      <c r="H207" s="53">
        <v>1</v>
      </c>
      <c r="I207" s="53"/>
      <c r="J207" s="53"/>
      <c r="K207" s="52"/>
      <c r="L207" s="105"/>
      <c r="M207" s="105"/>
      <c r="N207" s="48">
        <f t="shared" si="12"/>
        <v>14.285714285714285</v>
      </c>
      <c r="O207" s="76">
        <f t="shared" si="13"/>
        <v>15.714285714285714</v>
      </c>
      <c r="P207">
        <v>7</v>
      </c>
      <c r="Q207" s="48">
        <v>1</v>
      </c>
      <c r="R207" s="54">
        <f t="shared" si="10"/>
        <v>14.285714285714285</v>
      </c>
      <c r="S207" s="75">
        <v>0.8</v>
      </c>
    </row>
    <row r="208" spans="1:19">
      <c r="A208" s="65" t="s">
        <v>219</v>
      </c>
      <c r="B208" s="65">
        <v>47</v>
      </c>
      <c r="C208" s="65">
        <v>54</v>
      </c>
      <c r="D208" s="96" t="s">
        <v>246</v>
      </c>
      <c r="E208" s="96"/>
      <c r="F208" s="96"/>
      <c r="G208" s="96"/>
      <c r="H208" s="65">
        <v>12</v>
      </c>
      <c r="I208" s="65"/>
      <c r="J208" s="65"/>
      <c r="K208" s="96" t="s">
        <v>246</v>
      </c>
      <c r="L208" s="105"/>
      <c r="M208" s="105"/>
      <c r="N208" s="66">
        <f t="shared" si="12"/>
        <v>22.222222222222221</v>
      </c>
      <c r="O208" s="97">
        <f t="shared" si="13"/>
        <v>24.444444444444443</v>
      </c>
      <c r="P208" s="65">
        <v>36</v>
      </c>
      <c r="Q208" s="66">
        <v>12</v>
      </c>
      <c r="R208" s="66">
        <f t="shared" si="10"/>
        <v>33.333333333333329</v>
      </c>
      <c r="S208" s="98">
        <v>0.8</v>
      </c>
    </row>
    <row r="209" spans="1:19">
      <c r="A209" t="s">
        <v>213</v>
      </c>
      <c r="C209">
        <v>2</v>
      </c>
      <c r="D209" s="52"/>
      <c r="E209" s="105"/>
      <c r="F209" s="105"/>
      <c r="G209" s="105"/>
      <c r="K209" s="52"/>
      <c r="L209" s="105"/>
      <c r="M209" s="105"/>
      <c r="N209" s="48">
        <f t="shared" si="12"/>
        <v>0</v>
      </c>
      <c r="O209" s="76">
        <f t="shared" si="13"/>
        <v>0</v>
      </c>
      <c r="P209">
        <v>1</v>
      </c>
      <c r="R209" s="48">
        <f t="shared" si="10"/>
        <v>0</v>
      </c>
      <c r="S209" s="75">
        <v>0.8</v>
      </c>
    </row>
    <row r="210" spans="1:19">
      <c r="A210" t="s">
        <v>214</v>
      </c>
      <c r="C210">
        <v>3</v>
      </c>
      <c r="D210" s="52"/>
      <c r="E210" s="105"/>
      <c r="F210" s="105"/>
      <c r="G210" s="105"/>
      <c r="H210">
        <v>1</v>
      </c>
      <c r="K210" s="52"/>
      <c r="L210" s="105"/>
      <c r="M210" s="105"/>
      <c r="N210" s="48">
        <f t="shared" si="12"/>
        <v>33.333333333333329</v>
      </c>
      <c r="O210" s="76">
        <f t="shared" si="13"/>
        <v>36.666666666666664</v>
      </c>
      <c r="P210">
        <v>1</v>
      </c>
      <c r="Q210" s="48">
        <v>1</v>
      </c>
      <c r="R210" s="48">
        <f t="shared" si="10"/>
        <v>100</v>
      </c>
      <c r="S210" s="75">
        <v>0.8</v>
      </c>
    </row>
    <row r="211" spans="1:19">
      <c r="A211" t="s">
        <v>215</v>
      </c>
      <c r="C211">
        <v>6</v>
      </c>
      <c r="D211" s="52"/>
      <c r="E211" s="105"/>
      <c r="F211" s="105"/>
      <c r="G211" s="105"/>
      <c r="H211">
        <v>1</v>
      </c>
      <c r="K211" s="52"/>
      <c r="L211" s="105"/>
      <c r="M211" s="105"/>
      <c r="N211" s="48">
        <f t="shared" si="12"/>
        <v>16.666666666666664</v>
      </c>
      <c r="O211" s="76">
        <f t="shared" si="13"/>
        <v>18.333333333333332</v>
      </c>
      <c r="P211">
        <v>5</v>
      </c>
      <c r="Q211" s="48">
        <v>1</v>
      </c>
      <c r="R211" s="48">
        <f t="shared" si="10"/>
        <v>20</v>
      </c>
      <c r="S211" s="75">
        <v>0.8</v>
      </c>
    </row>
    <row r="212" spans="1:19">
      <c r="A212" t="s">
        <v>174</v>
      </c>
      <c r="C212">
        <v>3</v>
      </c>
      <c r="D212" s="52"/>
      <c r="E212" s="105"/>
      <c r="F212" s="105"/>
      <c r="G212" s="105"/>
      <c r="K212" s="52"/>
      <c r="L212" s="105"/>
      <c r="M212" s="105"/>
      <c r="N212" s="48">
        <f t="shared" si="12"/>
        <v>0</v>
      </c>
      <c r="O212" s="76">
        <f t="shared" si="13"/>
        <v>0</v>
      </c>
      <c r="R212" s="48">
        <v>0</v>
      </c>
      <c r="S212" s="75">
        <v>0.8</v>
      </c>
    </row>
    <row r="213" spans="1:19">
      <c r="A213" t="s">
        <v>216</v>
      </c>
      <c r="C213">
        <v>5</v>
      </c>
      <c r="D213" s="52"/>
      <c r="E213" s="105"/>
      <c r="F213" s="105"/>
      <c r="G213" s="105"/>
      <c r="K213" s="52"/>
      <c r="L213" s="105"/>
      <c r="M213" s="105"/>
      <c r="N213" s="48">
        <f t="shared" si="12"/>
        <v>0</v>
      </c>
      <c r="O213" s="76">
        <f t="shared" si="13"/>
        <v>0</v>
      </c>
      <c r="P213">
        <v>4</v>
      </c>
      <c r="R213" s="48">
        <f>Q213/P213*100</f>
        <v>0</v>
      </c>
      <c r="S213" s="75">
        <v>0.8</v>
      </c>
    </row>
    <row r="214" spans="1:19">
      <c r="A214" t="s">
        <v>217</v>
      </c>
      <c r="C214">
        <v>3</v>
      </c>
      <c r="D214" s="52"/>
      <c r="E214" s="105"/>
      <c r="F214" s="105"/>
      <c r="G214" s="105"/>
      <c r="K214" s="52"/>
      <c r="L214" s="105"/>
      <c r="M214" s="105"/>
      <c r="N214" s="48">
        <f t="shared" si="12"/>
        <v>0</v>
      </c>
      <c r="O214" s="76">
        <f t="shared" si="13"/>
        <v>0</v>
      </c>
      <c r="P214">
        <v>2</v>
      </c>
      <c r="R214" s="48">
        <f>Q214/P214*100</f>
        <v>0</v>
      </c>
      <c r="S214" s="75">
        <v>0.8</v>
      </c>
    </row>
    <row r="215" spans="1:19">
      <c r="A215" t="s">
        <v>218</v>
      </c>
      <c r="C215">
        <v>1</v>
      </c>
      <c r="D215" s="52"/>
      <c r="E215" s="105"/>
      <c r="F215" s="105"/>
      <c r="G215" s="105"/>
      <c r="K215" s="52"/>
      <c r="L215" s="105"/>
      <c r="M215" s="105"/>
      <c r="N215" s="48">
        <f t="shared" si="12"/>
        <v>0</v>
      </c>
      <c r="O215" s="76">
        <f t="shared" si="13"/>
        <v>0</v>
      </c>
      <c r="R215" s="48">
        <v>0</v>
      </c>
      <c r="S215" s="75">
        <v>0.8</v>
      </c>
    </row>
    <row r="216" spans="1:19">
      <c r="A216" t="s">
        <v>219</v>
      </c>
      <c r="C216">
        <v>6</v>
      </c>
      <c r="D216" s="52"/>
      <c r="E216" s="105"/>
      <c r="F216" s="105"/>
      <c r="G216" s="105"/>
      <c r="H216">
        <v>2</v>
      </c>
      <c r="K216" s="52"/>
      <c r="L216" s="105"/>
      <c r="M216" s="105"/>
      <c r="N216" s="48">
        <f t="shared" si="12"/>
        <v>33.333333333333329</v>
      </c>
      <c r="O216" s="76">
        <f t="shared" si="13"/>
        <v>36.666666666666664</v>
      </c>
      <c r="P216">
        <v>6</v>
      </c>
      <c r="Q216" s="48">
        <v>2</v>
      </c>
      <c r="R216" s="48">
        <f>Q216/P216*100</f>
        <v>33.333333333333329</v>
      </c>
      <c r="S216" s="75">
        <v>0.8</v>
      </c>
    </row>
    <row r="217" spans="1:19">
      <c r="A217" t="s">
        <v>220</v>
      </c>
      <c r="C217">
        <v>13</v>
      </c>
      <c r="D217" s="52"/>
      <c r="E217" s="105"/>
      <c r="F217" s="105"/>
      <c r="G217" s="105"/>
      <c r="H217">
        <v>6</v>
      </c>
      <c r="K217" s="52"/>
      <c r="L217" s="105"/>
      <c r="M217" s="105"/>
      <c r="N217" s="48">
        <f t="shared" si="12"/>
        <v>46.153846153846153</v>
      </c>
      <c r="O217" s="76">
        <f t="shared" si="13"/>
        <v>50.769230769230766</v>
      </c>
      <c r="P217">
        <v>13</v>
      </c>
      <c r="Q217" s="48">
        <v>6</v>
      </c>
      <c r="R217" s="48">
        <f>Q217/P217*100</f>
        <v>46.153846153846153</v>
      </c>
      <c r="S217" s="75">
        <v>0.8</v>
      </c>
    </row>
    <row r="218" spans="1:19">
      <c r="A218" t="s">
        <v>221</v>
      </c>
      <c r="C218">
        <v>3</v>
      </c>
      <c r="D218" s="52"/>
      <c r="E218" s="105"/>
      <c r="F218" s="105"/>
      <c r="G218" s="105"/>
      <c r="K218" s="52"/>
      <c r="L218" s="105"/>
      <c r="M218" s="105"/>
      <c r="N218" s="48">
        <f t="shared" si="12"/>
        <v>0</v>
      </c>
      <c r="O218" s="76">
        <f t="shared" si="13"/>
        <v>0</v>
      </c>
      <c r="R218" s="48">
        <v>0</v>
      </c>
      <c r="S218" s="75">
        <v>0.8</v>
      </c>
    </row>
    <row r="219" spans="1:19">
      <c r="A219" t="s">
        <v>222</v>
      </c>
      <c r="C219">
        <v>2</v>
      </c>
      <c r="D219" s="52"/>
      <c r="E219" s="105"/>
      <c r="F219" s="105"/>
      <c r="G219" s="105"/>
      <c r="K219" s="52"/>
      <c r="L219" s="105"/>
      <c r="M219" s="105"/>
      <c r="N219" s="48">
        <f t="shared" si="12"/>
        <v>0</v>
      </c>
      <c r="O219" s="76">
        <f t="shared" si="13"/>
        <v>0</v>
      </c>
      <c r="R219" s="48">
        <v>0</v>
      </c>
      <c r="S219" s="75">
        <v>0.8</v>
      </c>
    </row>
    <row r="220" spans="1:19">
      <c r="A220" t="s">
        <v>223</v>
      </c>
      <c r="C220">
        <v>2</v>
      </c>
      <c r="D220" s="52"/>
      <c r="E220" s="105"/>
      <c r="F220" s="105"/>
      <c r="G220" s="105"/>
      <c r="K220" s="52"/>
      <c r="L220" s="105"/>
      <c r="M220" s="105"/>
      <c r="N220" s="48">
        <f t="shared" si="12"/>
        <v>0</v>
      </c>
      <c r="O220" s="76">
        <f t="shared" si="13"/>
        <v>0</v>
      </c>
      <c r="P220">
        <v>1</v>
      </c>
      <c r="R220" s="48">
        <f>Q220/P220*100</f>
        <v>0</v>
      </c>
      <c r="S220" s="75">
        <v>0.8</v>
      </c>
    </row>
    <row r="221" spans="1:19">
      <c r="A221" t="s">
        <v>224</v>
      </c>
      <c r="C221">
        <v>2</v>
      </c>
      <c r="D221" s="52"/>
      <c r="E221" s="105"/>
      <c r="F221" s="105"/>
      <c r="G221" s="105"/>
      <c r="H221">
        <v>2</v>
      </c>
      <c r="K221" s="52"/>
      <c r="L221" s="105"/>
      <c r="M221" s="105"/>
      <c r="N221" s="48">
        <f t="shared" si="12"/>
        <v>100</v>
      </c>
      <c r="O221" s="76">
        <v>100</v>
      </c>
      <c r="P221">
        <v>2</v>
      </c>
      <c r="Q221" s="48">
        <v>2</v>
      </c>
      <c r="R221" s="48">
        <f>Q221/P221*100</f>
        <v>100</v>
      </c>
      <c r="S221" s="75">
        <v>0.8</v>
      </c>
    </row>
    <row r="222" spans="1:19">
      <c r="A222" t="s">
        <v>225</v>
      </c>
      <c r="C222">
        <v>3</v>
      </c>
      <c r="D222" s="52"/>
      <c r="E222" s="105"/>
      <c r="F222" s="105"/>
      <c r="G222" s="105"/>
      <c r="K222" s="52"/>
      <c r="L222" s="105"/>
      <c r="M222" s="105"/>
      <c r="N222" s="48">
        <f t="shared" si="12"/>
        <v>0</v>
      </c>
      <c r="O222" s="76">
        <f>N222+N222*0.1</f>
        <v>0</v>
      </c>
      <c r="P222">
        <v>1</v>
      </c>
      <c r="R222" s="48">
        <f>Q222/P222*100</f>
        <v>0</v>
      </c>
      <c r="S222" s="75">
        <v>0.8</v>
      </c>
    </row>
    <row r="223" spans="1:19">
      <c r="A223" s="65" t="s">
        <v>273</v>
      </c>
      <c r="B223" s="65">
        <v>79</v>
      </c>
      <c r="C223" s="65">
        <v>87</v>
      </c>
      <c r="D223" s="96" t="s">
        <v>249</v>
      </c>
      <c r="E223" s="96"/>
      <c r="F223" s="96"/>
      <c r="G223" s="96"/>
      <c r="H223" s="65">
        <v>69</v>
      </c>
      <c r="I223" s="65"/>
      <c r="J223" s="65"/>
      <c r="K223" s="96" t="s">
        <v>249</v>
      </c>
      <c r="L223" s="105"/>
      <c r="M223" s="105"/>
      <c r="N223" s="66">
        <f t="shared" si="12"/>
        <v>79.310344827586206</v>
      </c>
      <c r="O223" s="97">
        <f>N223+N223*0.1</f>
        <v>87.241379310344826</v>
      </c>
      <c r="P223" s="65">
        <v>87</v>
      </c>
      <c r="Q223" s="66">
        <v>69</v>
      </c>
      <c r="R223" s="66">
        <f>Q223/P223*100</f>
        <v>79.310344827586206</v>
      </c>
      <c r="S223" s="98">
        <v>0.8</v>
      </c>
    </row>
    <row r="224" spans="1:19">
      <c r="A224" t="s">
        <v>232</v>
      </c>
      <c r="B224">
        <f>SUM(B3:B223)</f>
        <v>1509</v>
      </c>
      <c r="C224">
        <v>1730</v>
      </c>
      <c r="D224" s="52" t="s">
        <v>250</v>
      </c>
      <c r="E224" s="105"/>
      <c r="F224" s="105"/>
      <c r="G224" s="105"/>
      <c r="H224">
        <v>929</v>
      </c>
      <c r="K224" s="52" t="s">
        <v>250</v>
      </c>
      <c r="L224" s="105"/>
      <c r="M224" s="105"/>
      <c r="N224" s="48">
        <f t="shared" si="12"/>
        <v>53.699421965317917</v>
      </c>
      <c r="O224" s="76">
        <f>N224+N224*0.1</f>
        <v>59.069364161849705</v>
      </c>
      <c r="P224">
        <v>1446</v>
      </c>
      <c r="Q224" s="48">
        <v>892</v>
      </c>
      <c r="R224" s="48">
        <f>Q224/P224*100</f>
        <v>61.687413554633473</v>
      </c>
      <c r="S224" s="75">
        <v>0.8</v>
      </c>
    </row>
  </sheetData>
  <autoFilter ref="A2:S22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224"/>
  <sheetViews>
    <sheetView topLeftCell="B1" workbookViewId="0">
      <selection activeCell="J2" sqref="J2"/>
    </sheetView>
  </sheetViews>
  <sheetFormatPr defaultRowHeight="15"/>
  <cols>
    <col min="1" max="1" width="40.140625" bestFit="1" customWidth="1"/>
    <col min="2" max="3" width="5" bestFit="1" customWidth="1"/>
    <col min="4" max="4" width="13" customWidth="1"/>
    <col min="5" max="7" width="13" style="61" customWidth="1"/>
    <col min="8" max="8" width="12.7109375" customWidth="1"/>
    <col min="9" max="9" width="13" hidden="1" customWidth="1"/>
    <col min="10" max="10" width="9.5703125" style="48" bestFit="1" customWidth="1"/>
    <col min="11" max="11" width="18.140625" bestFit="1" customWidth="1"/>
    <col min="12" max="12" width="17" customWidth="1"/>
    <col min="13" max="13" width="16.85546875" style="48" customWidth="1"/>
    <col min="14" max="14" width="9.5703125" style="48" bestFit="1" customWidth="1"/>
    <col min="15" max="15" width="14.28515625" customWidth="1"/>
  </cols>
  <sheetData>
    <row r="2" spans="1:15" s="49" customFormat="1" ht="135">
      <c r="A2" s="49" t="s">
        <v>231</v>
      </c>
      <c r="B2" s="49">
        <v>2019</v>
      </c>
      <c r="C2" s="49">
        <v>2020</v>
      </c>
      <c r="D2" s="73" t="s">
        <v>269</v>
      </c>
      <c r="E2" s="103" t="s">
        <v>270</v>
      </c>
      <c r="F2" s="103" t="s">
        <v>271</v>
      </c>
      <c r="G2" s="103" t="s">
        <v>272</v>
      </c>
      <c r="H2" s="70" t="s">
        <v>274</v>
      </c>
      <c r="I2" s="73" t="s">
        <v>254</v>
      </c>
      <c r="J2" s="70" t="s">
        <v>261</v>
      </c>
      <c r="K2" s="74" t="s">
        <v>251</v>
      </c>
      <c r="L2" s="49" t="s">
        <v>263</v>
      </c>
      <c r="M2" s="70" t="s">
        <v>264</v>
      </c>
      <c r="N2" s="70" t="s">
        <v>260</v>
      </c>
      <c r="O2" s="74" t="s">
        <v>262</v>
      </c>
    </row>
    <row r="3" spans="1:15">
      <c r="A3" s="77" t="s">
        <v>252</v>
      </c>
      <c r="B3" s="77">
        <v>54</v>
      </c>
      <c r="C3" s="77">
        <v>68</v>
      </c>
      <c r="D3" s="99" t="s">
        <v>240</v>
      </c>
      <c r="E3" s="99"/>
      <c r="F3" s="99"/>
      <c r="G3" s="99"/>
      <c r="H3" s="64">
        <v>41</v>
      </c>
      <c r="I3" s="78" t="s">
        <v>265</v>
      </c>
      <c r="J3" s="79">
        <f t="shared" ref="J3:J66" si="0">H3/C3*100</f>
        <v>60.294117647058819</v>
      </c>
      <c r="K3" s="80">
        <v>80</v>
      </c>
      <c r="L3" s="77">
        <v>69</v>
      </c>
      <c r="M3" s="79">
        <v>41</v>
      </c>
      <c r="N3" s="79">
        <f t="shared" ref="N3:N40" si="1">M3/L3*100</f>
        <v>59.420289855072461</v>
      </c>
      <c r="O3" s="81">
        <v>0.8</v>
      </c>
    </row>
    <row r="4" spans="1:15">
      <c r="A4" t="s">
        <v>9</v>
      </c>
      <c r="C4">
        <v>5</v>
      </c>
      <c r="D4" s="51"/>
      <c r="H4">
        <v>4</v>
      </c>
      <c r="I4" s="51"/>
      <c r="J4" s="48">
        <f t="shared" si="0"/>
        <v>80</v>
      </c>
      <c r="K4" s="76"/>
      <c r="L4">
        <v>5</v>
      </c>
      <c r="M4" s="48">
        <v>4</v>
      </c>
      <c r="N4" s="48">
        <f t="shared" si="1"/>
        <v>80</v>
      </c>
      <c r="O4" s="51"/>
    </row>
    <row r="5" spans="1:15">
      <c r="A5" t="s">
        <v>10</v>
      </c>
      <c r="C5">
        <v>4</v>
      </c>
      <c r="D5" s="51"/>
      <c r="H5">
        <v>4</v>
      </c>
      <c r="I5" s="51"/>
      <c r="J5" s="48">
        <f t="shared" si="0"/>
        <v>100</v>
      </c>
      <c r="K5" s="76"/>
      <c r="L5">
        <v>4</v>
      </c>
      <c r="M5" s="48">
        <v>4</v>
      </c>
      <c r="N5" s="48">
        <f t="shared" si="1"/>
        <v>100</v>
      </c>
      <c r="O5" s="51"/>
    </row>
    <row r="6" spans="1:15">
      <c r="A6" t="s">
        <v>11</v>
      </c>
      <c r="C6">
        <v>4</v>
      </c>
      <c r="D6" s="51"/>
      <c r="H6">
        <v>1</v>
      </c>
      <c r="I6" s="51"/>
      <c r="J6" s="48">
        <f t="shared" si="0"/>
        <v>25</v>
      </c>
      <c r="K6" s="76"/>
      <c r="L6">
        <v>4</v>
      </c>
      <c r="M6" s="48">
        <v>1</v>
      </c>
      <c r="N6" s="48">
        <f t="shared" si="1"/>
        <v>25</v>
      </c>
      <c r="O6" s="51"/>
    </row>
    <row r="7" spans="1:15">
      <c r="A7" t="s">
        <v>12</v>
      </c>
      <c r="C7">
        <v>4</v>
      </c>
      <c r="D7" s="51"/>
      <c r="I7" s="51"/>
      <c r="J7" s="48">
        <f t="shared" si="0"/>
        <v>0</v>
      </c>
      <c r="K7" s="76"/>
      <c r="L7">
        <v>4</v>
      </c>
      <c r="N7" s="48">
        <f t="shared" si="1"/>
        <v>0</v>
      </c>
      <c r="O7" s="51"/>
    </row>
    <row r="8" spans="1:15">
      <c r="A8" t="s">
        <v>13</v>
      </c>
      <c r="C8">
        <v>8</v>
      </c>
      <c r="D8" s="51"/>
      <c r="H8">
        <v>3</v>
      </c>
      <c r="I8" s="51"/>
      <c r="J8" s="48">
        <f t="shared" si="0"/>
        <v>37.5</v>
      </c>
      <c r="K8" s="76"/>
      <c r="L8">
        <v>8</v>
      </c>
      <c r="M8" s="48">
        <v>3</v>
      </c>
      <c r="N8" s="48">
        <f t="shared" si="1"/>
        <v>37.5</v>
      </c>
      <c r="O8" s="51"/>
    </row>
    <row r="9" spans="1:15">
      <c r="A9" t="s">
        <v>14</v>
      </c>
      <c r="C9">
        <v>3</v>
      </c>
      <c r="D9" s="51"/>
      <c r="I9" s="51"/>
      <c r="J9" s="48">
        <f t="shared" si="0"/>
        <v>0</v>
      </c>
      <c r="K9" s="76"/>
      <c r="L9">
        <v>3</v>
      </c>
      <c r="N9" s="48">
        <f t="shared" si="1"/>
        <v>0</v>
      </c>
      <c r="O9" s="51"/>
    </row>
    <row r="10" spans="1:15">
      <c r="A10" t="s">
        <v>15</v>
      </c>
      <c r="C10">
        <v>36</v>
      </c>
      <c r="D10" s="51"/>
      <c r="H10">
        <v>29</v>
      </c>
      <c r="I10" s="51"/>
      <c r="J10" s="48">
        <f t="shared" si="0"/>
        <v>80.555555555555557</v>
      </c>
      <c r="K10" s="76"/>
      <c r="L10">
        <v>36</v>
      </c>
      <c r="M10" s="48">
        <v>29</v>
      </c>
      <c r="N10" s="48">
        <f t="shared" si="1"/>
        <v>80.555555555555557</v>
      </c>
      <c r="O10" s="51"/>
    </row>
    <row r="11" spans="1:15">
      <c r="A11" t="s">
        <v>16</v>
      </c>
      <c r="C11">
        <v>4</v>
      </c>
      <c r="D11" s="51"/>
      <c r="I11" s="51"/>
      <c r="J11" s="48">
        <f t="shared" si="0"/>
        <v>0</v>
      </c>
      <c r="K11" s="76"/>
      <c r="L11">
        <v>4</v>
      </c>
      <c r="N11" s="48">
        <f t="shared" si="1"/>
        <v>0</v>
      </c>
      <c r="O11" s="51"/>
    </row>
    <row r="12" spans="1:15" s="55" customFormat="1">
      <c r="A12" s="77" t="s">
        <v>253</v>
      </c>
      <c r="B12" s="77">
        <v>41</v>
      </c>
      <c r="C12" s="77">
        <v>22</v>
      </c>
      <c r="D12" s="78" t="s">
        <v>247</v>
      </c>
      <c r="E12" s="104"/>
      <c r="F12" s="104"/>
      <c r="G12" s="104"/>
      <c r="H12" s="77">
        <v>16</v>
      </c>
      <c r="I12" s="78" t="s">
        <v>266</v>
      </c>
      <c r="J12" s="79">
        <f t="shared" si="0"/>
        <v>72.727272727272734</v>
      </c>
      <c r="K12" s="80">
        <f>J12+J12*0.1</f>
        <v>80</v>
      </c>
      <c r="L12" s="77">
        <v>20</v>
      </c>
      <c r="M12" s="79">
        <v>15</v>
      </c>
      <c r="N12" s="79">
        <f t="shared" si="1"/>
        <v>75</v>
      </c>
      <c r="O12" s="81">
        <v>0.8</v>
      </c>
    </row>
    <row r="13" spans="1:15">
      <c r="A13" t="s">
        <v>18</v>
      </c>
      <c r="C13">
        <v>2</v>
      </c>
      <c r="D13" s="52"/>
      <c r="E13" s="105"/>
      <c r="F13" s="105"/>
      <c r="G13" s="105"/>
      <c r="H13">
        <v>2</v>
      </c>
      <c r="I13" s="52"/>
      <c r="J13" s="48">
        <f t="shared" si="0"/>
        <v>100</v>
      </c>
      <c r="K13" s="76"/>
      <c r="L13">
        <v>2</v>
      </c>
      <c r="M13" s="48">
        <v>2</v>
      </c>
      <c r="N13" s="48">
        <f t="shared" si="1"/>
        <v>100</v>
      </c>
      <c r="O13" s="75">
        <v>0.8</v>
      </c>
    </row>
    <row r="14" spans="1:15">
      <c r="A14" t="s">
        <v>19</v>
      </c>
      <c r="C14">
        <v>8</v>
      </c>
      <c r="D14" s="52"/>
      <c r="E14" s="105"/>
      <c r="F14" s="105"/>
      <c r="G14" s="105"/>
      <c r="H14">
        <v>8</v>
      </c>
      <c r="I14" s="52"/>
      <c r="J14" s="48">
        <f t="shared" si="0"/>
        <v>100</v>
      </c>
      <c r="K14" s="76"/>
      <c r="L14">
        <v>7</v>
      </c>
      <c r="M14" s="48">
        <v>7</v>
      </c>
      <c r="N14" s="48">
        <f t="shared" si="1"/>
        <v>100</v>
      </c>
      <c r="O14" s="75">
        <v>0.8</v>
      </c>
    </row>
    <row r="15" spans="1:15">
      <c r="A15" t="s">
        <v>20</v>
      </c>
      <c r="C15">
        <v>3</v>
      </c>
      <c r="D15" s="52"/>
      <c r="E15" s="105"/>
      <c r="F15" s="105"/>
      <c r="G15" s="105"/>
      <c r="H15">
        <v>2</v>
      </c>
      <c r="I15" s="52"/>
      <c r="J15" s="48">
        <f t="shared" si="0"/>
        <v>66.666666666666657</v>
      </c>
      <c r="K15" s="76"/>
      <c r="L15">
        <v>2</v>
      </c>
      <c r="M15" s="48">
        <v>2</v>
      </c>
      <c r="N15" s="48">
        <f t="shared" si="1"/>
        <v>100</v>
      </c>
      <c r="O15" s="75">
        <v>0.8</v>
      </c>
    </row>
    <row r="16" spans="1:15">
      <c r="A16" t="s">
        <v>21</v>
      </c>
      <c r="C16">
        <v>2</v>
      </c>
      <c r="D16" s="52"/>
      <c r="E16" s="105"/>
      <c r="F16" s="105"/>
      <c r="G16" s="105"/>
      <c r="I16" s="52"/>
      <c r="J16" s="48">
        <f t="shared" si="0"/>
        <v>0</v>
      </c>
      <c r="K16" s="76"/>
      <c r="L16">
        <v>2</v>
      </c>
      <c r="N16" s="48">
        <f t="shared" si="1"/>
        <v>0</v>
      </c>
      <c r="O16" s="75">
        <v>0.8</v>
      </c>
    </row>
    <row r="17" spans="1:15">
      <c r="A17" t="s">
        <v>22</v>
      </c>
      <c r="C17">
        <v>2</v>
      </c>
      <c r="D17" s="52"/>
      <c r="E17" s="105"/>
      <c r="F17" s="105"/>
      <c r="G17" s="105"/>
      <c r="H17">
        <v>2</v>
      </c>
      <c r="I17" s="52"/>
      <c r="J17" s="48">
        <f t="shared" si="0"/>
        <v>100</v>
      </c>
      <c r="K17" s="76"/>
      <c r="L17">
        <v>2</v>
      </c>
      <c r="M17" s="48">
        <v>2</v>
      </c>
      <c r="N17" s="48">
        <f t="shared" si="1"/>
        <v>100</v>
      </c>
      <c r="O17" s="75">
        <v>0.8</v>
      </c>
    </row>
    <row r="18" spans="1:15">
      <c r="A18" t="s">
        <v>23</v>
      </c>
      <c r="C18">
        <v>2</v>
      </c>
      <c r="D18" s="52"/>
      <c r="E18" s="105"/>
      <c r="F18" s="105"/>
      <c r="G18" s="105"/>
      <c r="I18" s="52"/>
      <c r="J18" s="48">
        <f t="shared" si="0"/>
        <v>0</v>
      </c>
      <c r="K18" s="76"/>
      <c r="L18">
        <v>2</v>
      </c>
      <c r="N18" s="48">
        <f t="shared" si="1"/>
        <v>0</v>
      </c>
      <c r="O18" s="75">
        <v>0.8</v>
      </c>
    </row>
    <row r="19" spans="1:15">
      <c r="A19" t="s">
        <v>24</v>
      </c>
      <c r="C19">
        <v>1</v>
      </c>
      <c r="D19" s="52"/>
      <c r="E19" s="105"/>
      <c r="F19" s="105"/>
      <c r="G19" s="105"/>
      <c r="I19" s="52"/>
      <c r="J19" s="48">
        <f t="shared" si="0"/>
        <v>0</v>
      </c>
      <c r="K19" s="76"/>
      <c r="L19">
        <v>1</v>
      </c>
      <c r="N19" s="48">
        <f t="shared" si="1"/>
        <v>0</v>
      </c>
      <c r="O19" s="75">
        <v>0.8</v>
      </c>
    </row>
    <row r="20" spans="1:15">
      <c r="A20" t="s">
        <v>25</v>
      </c>
      <c r="C20">
        <v>2</v>
      </c>
      <c r="D20" s="52"/>
      <c r="E20" s="105"/>
      <c r="F20" s="105"/>
      <c r="G20" s="105"/>
      <c r="H20">
        <v>2</v>
      </c>
      <c r="I20" s="52"/>
      <c r="J20" s="48">
        <f t="shared" si="0"/>
        <v>100</v>
      </c>
      <c r="K20" s="76"/>
      <c r="L20">
        <v>2</v>
      </c>
      <c r="M20" s="48">
        <v>2</v>
      </c>
      <c r="N20" s="48">
        <f t="shared" si="1"/>
        <v>100</v>
      </c>
      <c r="O20" s="75">
        <v>0.8</v>
      </c>
    </row>
    <row r="21" spans="1:15">
      <c r="A21" t="s">
        <v>28</v>
      </c>
      <c r="B21">
        <v>181</v>
      </c>
      <c r="C21">
        <v>203</v>
      </c>
      <c r="D21" s="52" t="s">
        <v>241</v>
      </c>
      <c r="E21" s="105"/>
      <c r="F21" s="105"/>
      <c r="G21" s="105"/>
      <c r="H21">
        <v>87</v>
      </c>
      <c r="I21" s="52" t="s">
        <v>249</v>
      </c>
      <c r="J21" s="48">
        <f t="shared" si="0"/>
        <v>42.857142857142854</v>
      </c>
      <c r="K21" s="76"/>
      <c r="L21">
        <v>167</v>
      </c>
      <c r="M21" s="48">
        <v>85</v>
      </c>
      <c r="N21" s="48">
        <f t="shared" si="1"/>
        <v>50.898203592814376</v>
      </c>
      <c r="O21" s="75">
        <v>0.8</v>
      </c>
    </row>
    <row r="22" spans="1:15">
      <c r="A22" t="s">
        <v>27</v>
      </c>
      <c r="C22">
        <v>16</v>
      </c>
      <c r="D22" s="52"/>
      <c r="E22" s="105"/>
      <c r="F22" s="105"/>
      <c r="G22" s="105"/>
      <c r="H22">
        <v>2</v>
      </c>
      <c r="I22" s="52"/>
      <c r="J22" s="48">
        <f t="shared" si="0"/>
        <v>12.5</v>
      </c>
      <c r="K22" s="76"/>
      <c r="L22">
        <v>16</v>
      </c>
      <c r="M22" s="48">
        <v>2</v>
      </c>
      <c r="N22" s="48">
        <f t="shared" si="1"/>
        <v>12.5</v>
      </c>
      <c r="O22" s="75">
        <v>0.8</v>
      </c>
    </row>
    <row r="23" spans="1:15">
      <c r="A23" t="s">
        <v>28</v>
      </c>
      <c r="C23">
        <v>18</v>
      </c>
      <c r="D23" s="52"/>
      <c r="E23" s="105"/>
      <c r="F23" s="105"/>
      <c r="G23" s="105"/>
      <c r="H23">
        <v>1</v>
      </c>
      <c r="I23" s="52"/>
      <c r="J23" s="48">
        <f t="shared" si="0"/>
        <v>5.5555555555555554</v>
      </c>
      <c r="K23" s="76"/>
      <c r="L23">
        <v>5</v>
      </c>
      <c r="M23" s="48">
        <v>1</v>
      </c>
      <c r="N23" s="48">
        <f t="shared" si="1"/>
        <v>20</v>
      </c>
      <c r="O23" s="75">
        <v>0.8</v>
      </c>
    </row>
    <row r="24" spans="1:15">
      <c r="A24" t="s">
        <v>29</v>
      </c>
      <c r="C24">
        <v>8</v>
      </c>
      <c r="D24" s="52"/>
      <c r="E24" s="105"/>
      <c r="F24" s="105"/>
      <c r="G24" s="105"/>
      <c r="H24">
        <v>5</v>
      </c>
      <c r="I24" s="52"/>
      <c r="J24" s="48">
        <f t="shared" si="0"/>
        <v>62.5</v>
      </c>
      <c r="K24" s="76"/>
      <c r="L24">
        <v>8</v>
      </c>
      <c r="M24" s="48">
        <v>5</v>
      </c>
      <c r="N24" s="48">
        <f t="shared" si="1"/>
        <v>62.5</v>
      </c>
      <c r="O24" s="75">
        <v>0.8</v>
      </c>
    </row>
    <row r="25" spans="1:15">
      <c r="A25" t="s">
        <v>30</v>
      </c>
      <c r="C25">
        <v>2</v>
      </c>
      <c r="D25" s="52"/>
      <c r="E25" s="105"/>
      <c r="F25" s="105"/>
      <c r="G25" s="105"/>
      <c r="H25">
        <v>1</v>
      </c>
      <c r="I25" s="52"/>
      <c r="J25" s="48">
        <f t="shared" si="0"/>
        <v>50</v>
      </c>
      <c r="K25" s="76"/>
      <c r="L25">
        <v>2</v>
      </c>
      <c r="M25" s="48">
        <v>1</v>
      </c>
      <c r="N25" s="48">
        <f t="shared" si="1"/>
        <v>50</v>
      </c>
      <c r="O25" s="75">
        <v>0.8</v>
      </c>
    </row>
    <row r="26" spans="1:15">
      <c r="A26" t="s">
        <v>31</v>
      </c>
      <c r="C26">
        <v>11</v>
      </c>
      <c r="D26" s="52"/>
      <c r="E26" s="105"/>
      <c r="F26" s="105"/>
      <c r="G26" s="105"/>
      <c r="H26">
        <v>3</v>
      </c>
      <c r="I26" s="52"/>
      <c r="J26" s="48">
        <f t="shared" si="0"/>
        <v>27.27272727272727</v>
      </c>
      <c r="K26" s="76"/>
      <c r="L26">
        <v>7</v>
      </c>
      <c r="M26" s="48">
        <v>3</v>
      </c>
      <c r="N26" s="48">
        <f t="shared" si="1"/>
        <v>42.857142857142854</v>
      </c>
      <c r="O26" s="75">
        <v>0.8</v>
      </c>
    </row>
    <row r="27" spans="1:15">
      <c r="A27" t="s">
        <v>32</v>
      </c>
      <c r="C27">
        <v>12</v>
      </c>
      <c r="D27" s="52"/>
      <c r="E27" s="105"/>
      <c r="F27" s="105"/>
      <c r="G27" s="105"/>
      <c r="H27">
        <v>4</v>
      </c>
      <c r="I27" s="52"/>
      <c r="J27" s="48">
        <f t="shared" si="0"/>
        <v>33.333333333333329</v>
      </c>
      <c r="K27" s="76"/>
      <c r="L27">
        <v>9</v>
      </c>
      <c r="M27" s="48">
        <v>4</v>
      </c>
      <c r="N27" s="48">
        <f t="shared" si="1"/>
        <v>44.444444444444443</v>
      </c>
      <c r="O27" s="75">
        <v>0.8</v>
      </c>
    </row>
    <row r="28" spans="1:15">
      <c r="A28" t="s">
        <v>33</v>
      </c>
      <c r="C28">
        <v>2</v>
      </c>
      <c r="D28" s="52"/>
      <c r="E28" s="105"/>
      <c r="F28" s="105"/>
      <c r="G28" s="105"/>
      <c r="I28" s="52"/>
      <c r="J28" s="48">
        <f t="shared" si="0"/>
        <v>0</v>
      </c>
      <c r="K28" s="76"/>
      <c r="L28">
        <v>2</v>
      </c>
      <c r="N28" s="48">
        <f t="shared" si="1"/>
        <v>0</v>
      </c>
      <c r="O28" s="75">
        <v>0.8</v>
      </c>
    </row>
    <row r="29" spans="1:15">
      <c r="A29" t="s">
        <v>34</v>
      </c>
      <c r="C29">
        <v>20</v>
      </c>
      <c r="D29" s="52"/>
      <c r="E29" s="105"/>
      <c r="F29" s="105"/>
      <c r="G29" s="105"/>
      <c r="H29">
        <v>18</v>
      </c>
      <c r="I29" s="52"/>
      <c r="J29" s="48">
        <f t="shared" si="0"/>
        <v>90</v>
      </c>
      <c r="K29" s="76"/>
      <c r="L29">
        <v>20</v>
      </c>
      <c r="M29" s="48">
        <v>18</v>
      </c>
      <c r="N29" s="48">
        <f t="shared" si="1"/>
        <v>90</v>
      </c>
      <c r="O29" s="75">
        <v>0.8</v>
      </c>
    </row>
    <row r="30" spans="1:15">
      <c r="A30" t="s">
        <v>35</v>
      </c>
      <c r="C30">
        <v>12</v>
      </c>
      <c r="D30" s="52"/>
      <c r="E30" s="105"/>
      <c r="F30" s="105"/>
      <c r="G30" s="105"/>
      <c r="H30">
        <v>4</v>
      </c>
      <c r="I30" s="52"/>
      <c r="J30" s="48">
        <f t="shared" si="0"/>
        <v>33.333333333333329</v>
      </c>
      <c r="K30" s="76"/>
      <c r="L30">
        <v>9</v>
      </c>
      <c r="M30" s="48">
        <v>4</v>
      </c>
      <c r="N30" s="48">
        <f t="shared" si="1"/>
        <v>44.444444444444443</v>
      </c>
      <c r="O30" s="75">
        <v>0.8</v>
      </c>
    </row>
    <row r="31" spans="1:15">
      <c r="A31" t="s">
        <v>36</v>
      </c>
      <c r="C31">
        <v>12</v>
      </c>
      <c r="D31" s="52"/>
      <c r="E31" s="105"/>
      <c r="F31" s="105"/>
      <c r="G31" s="105"/>
      <c r="H31">
        <v>8</v>
      </c>
      <c r="I31" s="52"/>
      <c r="J31" s="48">
        <f t="shared" si="0"/>
        <v>66.666666666666657</v>
      </c>
      <c r="K31" s="76"/>
      <c r="L31">
        <v>11</v>
      </c>
      <c r="M31" s="48">
        <v>8</v>
      </c>
      <c r="N31" s="48">
        <f t="shared" si="1"/>
        <v>72.727272727272734</v>
      </c>
      <c r="O31" s="75">
        <v>0.8</v>
      </c>
    </row>
    <row r="32" spans="1:15">
      <c r="A32" t="s">
        <v>37</v>
      </c>
      <c r="C32">
        <v>8</v>
      </c>
      <c r="D32" s="52"/>
      <c r="E32" s="105"/>
      <c r="F32" s="105"/>
      <c r="G32" s="105"/>
      <c r="H32">
        <v>1</v>
      </c>
      <c r="I32" s="52"/>
      <c r="J32" s="48">
        <f t="shared" si="0"/>
        <v>12.5</v>
      </c>
      <c r="K32" s="76"/>
      <c r="L32">
        <v>3</v>
      </c>
      <c r="M32" s="48">
        <v>1</v>
      </c>
      <c r="N32" s="48">
        <f t="shared" si="1"/>
        <v>33.333333333333329</v>
      </c>
      <c r="O32" s="75">
        <v>0.8</v>
      </c>
    </row>
    <row r="33" spans="1:15">
      <c r="A33" t="s">
        <v>38</v>
      </c>
      <c r="C33">
        <v>4</v>
      </c>
      <c r="D33" s="52"/>
      <c r="E33" s="105"/>
      <c r="F33" s="105"/>
      <c r="G33" s="105"/>
      <c r="H33">
        <v>3</v>
      </c>
      <c r="I33" s="52"/>
      <c r="J33" s="48">
        <f t="shared" si="0"/>
        <v>75</v>
      </c>
      <c r="K33" s="76"/>
      <c r="L33">
        <v>4</v>
      </c>
      <c r="M33" s="48">
        <v>3</v>
      </c>
      <c r="N33" s="48">
        <f t="shared" si="1"/>
        <v>75</v>
      </c>
      <c r="O33" s="75">
        <v>0.8</v>
      </c>
    </row>
    <row r="34" spans="1:15">
      <c r="A34" t="s">
        <v>39</v>
      </c>
      <c r="C34">
        <v>7</v>
      </c>
      <c r="D34" s="52"/>
      <c r="E34" s="105"/>
      <c r="F34" s="105"/>
      <c r="G34" s="105"/>
      <c r="H34">
        <v>4</v>
      </c>
      <c r="I34" s="52"/>
      <c r="J34" s="48">
        <f t="shared" si="0"/>
        <v>57.142857142857139</v>
      </c>
      <c r="K34" s="76"/>
      <c r="L34">
        <v>5</v>
      </c>
      <c r="M34" s="48">
        <v>2</v>
      </c>
      <c r="N34" s="48">
        <f t="shared" si="1"/>
        <v>40</v>
      </c>
      <c r="O34" s="75">
        <v>0.8</v>
      </c>
    </row>
    <row r="35" spans="1:15">
      <c r="A35" t="s">
        <v>40</v>
      </c>
      <c r="C35">
        <v>61</v>
      </c>
      <c r="D35" s="52"/>
      <c r="E35" s="105"/>
      <c r="F35" s="105"/>
      <c r="G35" s="105"/>
      <c r="H35">
        <v>32</v>
      </c>
      <c r="I35" s="52"/>
      <c r="J35" s="48">
        <f t="shared" si="0"/>
        <v>52.459016393442624</v>
      </c>
      <c r="K35" s="76"/>
      <c r="L35">
        <v>59</v>
      </c>
      <c r="M35" s="48">
        <v>32</v>
      </c>
      <c r="N35" s="48">
        <f t="shared" si="1"/>
        <v>54.237288135593218</v>
      </c>
      <c r="O35" s="75">
        <v>0.8</v>
      </c>
    </row>
    <row r="36" spans="1:15">
      <c r="A36" t="s">
        <v>41</v>
      </c>
      <c r="C36">
        <v>3</v>
      </c>
      <c r="D36" s="52"/>
      <c r="E36" s="105"/>
      <c r="F36" s="105"/>
      <c r="G36" s="105"/>
      <c r="I36" s="52"/>
      <c r="J36" s="48">
        <f t="shared" si="0"/>
        <v>0</v>
      </c>
      <c r="K36" s="76"/>
      <c r="L36">
        <v>2</v>
      </c>
      <c r="N36" s="48">
        <f t="shared" si="1"/>
        <v>0</v>
      </c>
      <c r="O36" s="75">
        <v>0.8</v>
      </c>
    </row>
    <row r="37" spans="1:15">
      <c r="A37" t="s">
        <v>42</v>
      </c>
      <c r="C37">
        <v>7</v>
      </c>
      <c r="D37" s="52"/>
      <c r="E37" s="105"/>
      <c r="F37" s="105"/>
      <c r="G37" s="105"/>
      <c r="H37">
        <v>1</v>
      </c>
      <c r="I37" s="52"/>
      <c r="J37" s="48">
        <f t="shared" si="0"/>
        <v>14.285714285714285</v>
      </c>
      <c r="K37" s="76"/>
      <c r="L37">
        <v>5</v>
      </c>
      <c r="M37" s="48">
        <v>1</v>
      </c>
      <c r="N37" s="48">
        <f t="shared" si="1"/>
        <v>20</v>
      </c>
      <c r="O37" s="75">
        <v>0.8</v>
      </c>
    </row>
    <row r="38" spans="1:15">
      <c r="A38" s="77" t="s">
        <v>46</v>
      </c>
      <c r="B38" s="77">
        <v>81</v>
      </c>
      <c r="C38" s="77">
        <v>141</v>
      </c>
      <c r="D38" s="99" t="s">
        <v>242</v>
      </c>
      <c r="E38" s="99"/>
      <c r="F38" s="99"/>
      <c r="G38" s="99"/>
      <c r="H38" s="64">
        <v>31</v>
      </c>
      <c r="I38" s="78" t="s">
        <v>248</v>
      </c>
      <c r="J38" s="79">
        <f t="shared" si="0"/>
        <v>21.98581560283688</v>
      </c>
      <c r="K38" s="80">
        <v>80</v>
      </c>
      <c r="L38" s="77">
        <v>50</v>
      </c>
      <c r="M38" s="79">
        <v>28</v>
      </c>
      <c r="N38" s="79">
        <f t="shared" si="1"/>
        <v>56.000000000000007</v>
      </c>
      <c r="O38" s="81">
        <v>0.8</v>
      </c>
    </row>
    <row r="39" spans="1:15">
      <c r="A39" t="s">
        <v>44</v>
      </c>
      <c r="C39">
        <v>3</v>
      </c>
      <c r="D39" s="52"/>
      <c r="E39" s="105"/>
      <c r="F39" s="105"/>
      <c r="G39" s="105"/>
      <c r="I39" s="52"/>
      <c r="J39" s="48">
        <f t="shared" si="0"/>
        <v>0</v>
      </c>
      <c r="K39" s="76"/>
      <c r="L39">
        <v>1</v>
      </c>
      <c r="N39" s="48">
        <f t="shared" si="1"/>
        <v>0</v>
      </c>
      <c r="O39" s="75">
        <v>0.8</v>
      </c>
    </row>
    <row r="40" spans="1:15">
      <c r="A40" t="s">
        <v>45</v>
      </c>
      <c r="C40">
        <v>8</v>
      </c>
      <c r="D40" s="52"/>
      <c r="E40" s="105"/>
      <c r="F40" s="105"/>
      <c r="G40" s="105"/>
      <c r="I40" s="52"/>
      <c r="J40" s="48">
        <f t="shared" si="0"/>
        <v>0</v>
      </c>
      <c r="K40" s="76"/>
      <c r="L40">
        <v>1</v>
      </c>
      <c r="N40" s="48">
        <f t="shared" si="1"/>
        <v>0</v>
      </c>
      <c r="O40" s="75">
        <v>0.8</v>
      </c>
    </row>
    <row r="41" spans="1:15">
      <c r="A41" t="s">
        <v>46</v>
      </c>
      <c r="C41">
        <v>50</v>
      </c>
      <c r="D41" s="52"/>
      <c r="E41" s="105"/>
      <c r="F41" s="105"/>
      <c r="G41" s="105"/>
      <c r="I41" s="52"/>
      <c r="J41" s="48">
        <f t="shared" si="0"/>
        <v>0</v>
      </c>
      <c r="K41" s="76"/>
      <c r="N41" s="48">
        <v>0</v>
      </c>
      <c r="O41" s="75">
        <v>0.8</v>
      </c>
    </row>
    <row r="42" spans="1:15">
      <c r="A42" t="s">
        <v>47</v>
      </c>
      <c r="C42">
        <v>5</v>
      </c>
      <c r="D42" s="52"/>
      <c r="E42" s="105"/>
      <c r="F42" s="105"/>
      <c r="G42" s="105"/>
      <c r="H42">
        <v>2</v>
      </c>
      <c r="I42" s="52"/>
      <c r="J42" s="48">
        <f t="shared" si="0"/>
        <v>40</v>
      </c>
      <c r="K42" s="76"/>
      <c r="L42">
        <v>2</v>
      </c>
      <c r="M42" s="48">
        <v>2</v>
      </c>
      <c r="N42" s="48">
        <f>M42/L42*100</f>
        <v>100</v>
      </c>
      <c r="O42" s="75">
        <v>0.8</v>
      </c>
    </row>
    <row r="43" spans="1:15">
      <c r="A43" t="s">
        <v>48</v>
      </c>
      <c r="C43">
        <v>2</v>
      </c>
      <c r="D43" s="52"/>
      <c r="E43" s="105"/>
      <c r="F43" s="105"/>
      <c r="G43" s="105"/>
      <c r="I43" s="52"/>
      <c r="J43" s="48">
        <f t="shared" si="0"/>
        <v>0</v>
      </c>
      <c r="K43" s="76"/>
      <c r="N43" s="48">
        <v>0</v>
      </c>
      <c r="O43" s="75">
        <v>0.8</v>
      </c>
    </row>
    <row r="44" spans="1:15">
      <c r="A44" t="s">
        <v>49</v>
      </c>
      <c r="C44">
        <v>2</v>
      </c>
      <c r="D44" s="52"/>
      <c r="E44" s="105"/>
      <c r="F44" s="105"/>
      <c r="G44" s="105"/>
      <c r="I44" s="52"/>
      <c r="J44" s="48">
        <f t="shared" si="0"/>
        <v>0</v>
      </c>
      <c r="K44" s="76"/>
      <c r="N44" s="48">
        <v>0</v>
      </c>
      <c r="O44" s="75">
        <v>0.8</v>
      </c>
    </row>
    <row r="45" spans="1:15">
      <c r="A45" t="s">
        <v>50</v>
      </c>
      <c r="C45">
        <v>7</v>
      </c>
      <c r="D45" s="52"/>
      <c r="E45" s="105"/>
      <c r="F45" s="105"/>
      <c r="G45" s="105"/>
      <c r="H45">
        <v>5</v>
      </c>
      <c r="I45" s="52"/>
      <c r="J45" s="48">
        <f t="shared" si="0"/>
        <v>71.428571428571431</v>
      </c>
      <c r="K45" s="76"/>
      <c r="L45">
        <v>4</v>
      </c>
      <c r="M45" s="48">
        <v>2</v>
      </c>
      <c r="N45" s="48">
        <f>M45/L45*100</f>
        <v>50</v>
      </c>
      <c r="O45" s="75">
        <v>0.8</v>
      </c>
    </row>
    <row r="46" spans="1:15">
      <c r="A46" t="s">
        <v>51</v>
      </c>
      <c r="C46">
        <v>6</v>
      </c>
      <c r="D46" s="52"/>
      <c r="E46" s="105"/>
      <c r="F46" s="105"/>
      <c r="G46" s="105"/>
      <c r="I46" s="52"/>
      <c r="J46" s="48">
        <f t="shared" si="0"/>
        <v>0</v>
      </c>
      <c r="K46" s="76"/>
      <c r="L46">
        <v>5</v>
      </c>
      <c r="N46" s="48">
        <f>M46/L46*100</f>
        <v>0</v>
      </c>
      <c r="O46" s="75">
        <v>0.8</v>
      </c>
    </row>
    <row r="47" spans="1:15">
      <c r="A47" t="s">
        <v>52</v>
      </c>
      <c r="C47">
        <v>5</v>
      </c>
      <c r="D47" s="52"/>
      <c r="E47" s="105"/>
      <c r="F47" s="105"/>
      <c r="G47" s="105"/>
      <c r="H47">
        <v>5</v>
      </c>
      <c r="I47" s="52"/>
      <c r="J47" s="48">
        <f t="shared" si="0"/>
        <v>100</v>
      </c>
      <c r="K47" s="76"/>
      <c r="L47">
        <v>5</v>
      </c>
      <c r="M47" s="48">
        <v>5</v>
      </c>
      <c r="N47" s="48">
        <f>M47/L47*100</f>
        <v>100</v>
      </c>
      <c r="O47" s="75">
        <v>0.8</v>
      </c>
    </row>
    <row r="48" spans="1:15">
      <c r="A48" t="s">
        <v>53</v>
      </c>
      <c r="C48">
        <v>6</v>
      </c>
      <c r="D48" s="52"/>
      <c r="E48" s="105"/>
      <c r="F48" s="105"/>
      <c r="G48" s="105"/>
      <c r="I48" s="52"/>
      <c r="J48" s="48">
        <f t="shared" si="0"/>
        <v>0</v>
      </c>
      <c r="K48" s="76"/>
      <c r="L48">
        <v>5</v>
      </c>
      <c r="N48" s="48">
        <f>M48/L48*100</f>
        <v>0</v>
      </c>
      <c r="O48" s="75">
        <v>0.8</v>
      </c>
    </row>
    <row r="49" spans="1:15">
      <c r="A49" t="s">
        <v>54</v>
      </c>
      <c r="C49">
        <v>4</v>
      </c>
      <c r="D49" s="52"/>
      <c r="E49" s="105"/>
      <c r="F49" s="105"/>
      <c r="G49" s="105"/>
      <c r="I49" s="52"/>
      <c r="J49" s="48">
        <f t="shared" si="0"/>
        <v>0</v>
      </c>
      <c r="K49" s="76"/>
      <c r="N49" s="48">
        <v>0</v>
      </c>
      <c r="O49" s="75">
        <v>0.8</v>
      </c>
    </row>
    <row r="50" spans="1:15">
      <c r="A50" t="s">
        <v>55</v>
      </c>
      <c r="C50">
        <v>1</v>
      </c>
      <c r="D50" s="52"/>
      <c r="E50" s="105"/>
      <c r="F50" s="105"/>
      <c r="G50" s="105"/>
      <c r="I50" s="52"/>
      <c r="J50" s="48">
        <f t="shared" si="0"/>
        <v>0</v>
      </c>
      <c r="K50" s="76"/>
      <c r="N50" s="48">
        <v>0</v>
      </c>
      <c r="O50" s="75">
        <v>0.8</v>
      </c>
    </row>
    <row r="51" spans="1:15">
      <c r="A51" t="s">
        <v>56</v>
      </c>
      <c r="C51">
        <v>6</v>
      </c>
      <c r="D51" s="52"/>
      <c r="E51" s="105"/>
      <c r="F51" s="105"/>
      <c r="G51" s="105"/>
      <c r="I51" s="52"/>
      <c r="J51" s="48">
        <f t="shared" si="0"/>
        <v>0</v>
      </c>
      <c r="K51" s="76"/>
      <c r="N51" s="48">
        <v>0</v>
      </c>
      <c r="O51" s="75">
        <v>0.8</v>
      </c>
    </row>
    <row r="52" spans="1:15">
      <c r="A52" t="s">
        <v>57</v>
      </c>
      <c r="C52">
        <v>2</v>
      </c>
      <c r="D52" s="52"/>
      <c r="E52" s="105"/>
      <c r="F52" s="105"/>
      <c r="G52" s="105"/>
      <c r="I52" s="52"/>
      <c r="J52" s="48">
        <f t="shared" si="0"/>
        <v>0</v>
      </c>
      <c r="K52" s="76"/>
      <c r="N52" s="48">
        <v>0</v>
      </c>
      <c r="O52" s="75">
        <v>0.8</v>
      </c>
    </row>
    <row r="53" spans="1:15">
      <c r="A53" t="s">
        <v>58</v>
      </c>
      <c r="C53">
        <v>24</v>
      </c>
      <c r="D53" s="52"/>
      <c r="E53" s="105"/>
      <c r="F53" s="105"/>
      <c r="G53" s="105"/>
      <c r="H53">
        <v>18</v>
      </c>
      <c r="I53" s="52"/>
      <c r="J53" s="48">
        <f t="shared" si="0"/>
        <v>75</v>
      </c>
      <c r="K53" s="76"/>
      <c r="L53">
        <v>24</v>
      </c>
      <c r="M53" s="48">
        <v>18</v>
      </c>
      <c r="N53" s="48">
        <f>M53/L53*100</f>
        <v>75</v>
      </c>
      <c r="O53" s="75">
        <v>0.8</v>
      </c>
    </row>
    <row r="54" spans="1:15">
      <c r="A54" t="s">
        <v>59</v>
      </c>
      <c r="C54">
        <v>1</v>
      </c>
      <c r="D54" s="52"/>
      <c r="E54" s="105"/>
      <c r="F54" s="105"/>
      <c r="G54" s="105"/>
      <c r="I54" s="52"/>
      <c r="J54" s="48">
        <f t="shared" si="0"/>
        <v>0</v>
      </c>
      <c r="K54" s="76"/>
      <c r="N54" s="48">
        <v>0</v>
      </c>
      <c r="O54" s="75">
        <v>0.8</v>
      </c>
    </row>
    <row r="55" spans="1:15">
      <c r="A55" t="s">
        <v>60</v>
      </c>
      <c r="C55">
        <v>2</v>
      </c>
      <c r="D55" s="52"/>
      <c r="E55" s="105"/>
      <c r="F55" s="105"/>
      <c r="G55" s="105"/>
      <c r="H55">
        <v>1</v>
      </c>
      <c r="I55" s="52"/>
      <c r="J55" s="48">
        <f t="shared" si="0"/>
        <v>50</v>
      </c>
      <c r="K55" s="76"/>
      <c r="L55">
        <v>2</v>
      </c>
      <c r="M55" s="48">
        <v>1</v>
      </c>
      <c r="N55" s="48">
        <f>M55/L55*100</f>
        <v>50</v>
      </c>
      <c r="O55" s="75">
        <v>0.8</v>
      </c>
    </row>
    <row r="56" spans="1:15">
      <c r="A56" t="s">
        <v>61</v>
      </c>
      <c r="C56">
        <v>1</v>
      </c>
      <c r="D56" s="52"/>
      <c r="E56" s="105"/>
      <c r="F56" s="105"/>
      <c r="G56" s="105"/>
      <c r="I56" s="52"/>
      <c r="J56" s="48">
        <f t="shared" si="0"/>
        <v>0</v>
      </c>
      <c r="K56" s="76"/>
      <c r="L56">
        <v>1</v>
      </c>
      <c r="N56" s="48">
        <f>M56/L56*100</f>
        <v>0</v>
      </c>
      <c r="O56" s="75">
        <v>0.8</v>
      </c>
    </row>
    <row r="57" spans="1:15">
      <c r="A57" t="s">
        <v>62</v>
      </c>
      <c r="C57">
        <v>4</v>
      </c>
      <c r="D57" s="52"/>
      <c r="E57" s="105"/>
      <c r="F57" s="105"/>
      <c r="G57" s="105"/>
      <c r="I57" s="52"/>
      <c r="J57" s="48">
        <f t="shared" si="0"/>
        <v>0</v>
      </c>
      <c r="K57" s="76"/>
      <c r="N57" s="48">
        <v>0</v>
      </c>
      <c r="O57" s="75">
        <v>0.8</v>
      </c>
    </row>
    <row r="58" spans="1:15">
      <c r="A58" t="s">
        <v>63</v>
      </c>
      <c r="C58">
        <v>2</v>
      </c>
      <c r="D58" s="52"/>
      <c r="E58" s="105"/>
      <c r="F58" s="105"/>
      <c r="G58" s="105"/>
      <c r="I58" s="52"/>
      <c r="J58" s="48">
        <f t="shared" si="0"/>
        <v>0</v>
      </c>
      <c r="K58" s="76"/>
      <c r="N58" s="48">
        <v>0</v>
      </c>
      <c r="O58" s="75">
        <v>0.8</v>
      </c>
    </row>
    <row r="59" spans="1:15">
      <c r="A59" s="77" t="s">
        <v>65</v>
      </c>
      <c r="B59" s="77">
        <v>246</v>
      </c>
      <c r="C59" s="77">
        <v>272</v>
      </c>
      <c r="D59" s="99" t="s">
        <v>243</v>
      </c>
      <c r="E59" s="99"/>
      <c r="F59" s="99"/>
      <c r="G59" s="99"/>
      <c r="H59" s="77">
        <v>145</v>
      </c>
      <c r="I59" s="78" t="s">
        <v>242</v>
      </c>
      <c r="J59" s="79">
        <f t="shared" si="0"/>
        <v>53.308823529411761</v>
      </c>
      <c r="K59" s="80">
        <f>J59+J59*0.1</f>
        <v>58.639705882352935</v>
      </c>
      <c r="L59" s="77">
        <v>258</v>
      </c>
      <c r="M59" s="79">
        <v>144</v>
      </c>
      <c r="N59" s="79">
        <f t="shared" ref="N59:N73" si="2">M59/L59*100</f>
        <v>55.813953488372093</v>
      </c>
      <c r="O59" s="81">
        <v>0.8</v>
      </c>
    </row>
    <row r="60" spans="1:15">
      <c r="A60" t="s">
        <v>65</v>
      </c>
      <c r="C60">
        <v>50</v>
      </c>
      <c r="D60" s="52"/>
      <c r="E60" s="105"/>
      <c r="F60" s="105"/>
      <c r="G60" s="105"/>
      <c r="H60">
        <v>19</v>
      </c>
      <c r="I60" s="52"/>
      <c r="J60" s="48">
        <f t="shared" si="0"/>
        <v>38</v>
      </c>
      <c r="K60" s="76"/>
      <c r="L60">
        <v>49</v>
      </c>
      <c r="M60" s="48">
        <v>19</v>
      </c>
      <c r="N60" s="48">
        <f t="shared" si="2"/>
        <v>38.775510204081634</v>
      </c>
      <c r="O60" s="75">
        <v>0.8</v>
      </c>
    </row>
    <row r="61" spans="1:15">
      <c r="A61" t="s">
        <v>66</v>
      </c>
      <c r="C61">
        <v>153</v>
      </c>
      <c r="D61" s="52"/>
      <c r="E61" s="105"/>
      <c r="F61" s="105"/>
      <c r="G61" s="105"/>
      <c r="H61">
        <v>94</v>
      </c>
      <c r="I61" s="52"/>
      <c r="J61" s="48">
        <f t="shared" si="0"/>
        <v>61.437908496732028</v>
      </c>
      <c r="K61" s="76"/>
      <c r="L61">
        <v>145</v>
      </c>
      <c r="M61" s="48">
        <v>93</v>
      </c>
      <c r="N61" s="48">
        <f t="shared" si="2"/>
        <v>64.137931034482747</v>
      </c>
      <c r="O61" s="75">
        <v>0.8</v>
      </c>
    </row>
    <row r="62" spans="1:15">
      <c r="A62" t="s">
        <v>67</v>
      </c>
      <c r="C62">
        <v>1</v>
      </c>
      <c r="D62" s="52"/>
      <c r="E62" s="105"/>
      <c r="F62" s="105"/>
      <c r="G62" s="105"/>
      <c r="I62" s="52"/>
      <c r="J62" s="48">
        <f t="shared" si="0"/>
        <v>0</v>
      </c>
      <c r="K62" s="76"/>
      <c r="L62">
        <v>1</v>
      </c>
      <c r="N62" s="48">
        <f t="shared" si="2"/>
        <v>0</v>
      </c>
      <c r="O62" s="75">
        <v>0.8</v>
      </c>
    </row>
    <row r="63" spans="1:15">
      <c r="A63" t="s">
        <v>68</v>
      </c>
      <c r="C63">
        <v>4</v>
      </c>
      <c r="D63" s="52"/>
      <c r="E63" s="105"/>
      <c r="F63" s="105"/>
      <c r="G63" s="105"/>
      <c r="H63">
        <v>2</v>
      </c>
      <c r="I63" s="52"/>
      <c r="J63" s="48">
        <f t="shared" si="0"/>
        <v>50</v>
      </c>
      <c r="K63" s="76"/>
      <c r="L63">
        <v>4</v>
      </c>
      <c r="M63" s="48">
        <v>2</v>
      </c>
      <c r="N63" s="48">
        <f t="shared" si="2"/>
        <v>50</v>
      </c>
      <c r="O63" s="75">
        <v>0.8</v>
      </c>
    </row>
    <row r="64" spans="1:15">
      <c r="A64" t="s">
        <v>69</v>
      </c>
      <c r="C64">
        <v>26</v>
      </c>
      <c r="D64" s="52"/>
      <c r="E64" s="105"/>
      <c r="F64" s="105"/>
      <c r="G64" s="105"/>
      <c r="H64">
        <v>10</v>
      </c>
      <c r="I64" s="52"/>
      <c r="J64" s="48">
        <f t="shared" si="0"/>
        <v>38.461538461538467</v>
      </c>
      <c r="K64" s="76"/>
      <c r="L64">
        <v>26</v>
      </c>
      <c r="M64" s="48">
        <v>10</v>
      </c>
      <c r="N64" s="48">
        <f t="shared" si="2"/>
        <v>38.461538461538467</v>
      </c>
      <c r="O64" s="75">
        <v>0.8</v>
      </c>
    </row>
    <row r="65" spans="1:15">
      <c r="A65" t="s">
        <v>70</v>
      </c>
      <c r="C65">
        <v>2</v>
      </c>
      <c r="D65" s="52"/>
      <c r="E65" s="105"/>
      <c r="F65" s="105"/>
      <c r="G65" s="105"/>
      <c r="I65" s="52"/>
      <c r="J65" s="48">
        <f t="shared" si="0"/>
        <v>0</v>
      </c>
      <c r="K65" s="76"/>
      <c r="L65">
        <v>2</v>
      </c>
      <c r="N65" s="48">
        <f t="shared" si="2"/>
        <v>0</v>
      </c>
      <c r="O65" s="75">
        <v>0.8</v>
      </c>
    </row>
    <row r="66" spans="1:15">
      <c r="A66" t="s">
        <v>71</v>
      </c>
      <c r="C66">
        <v>5</v>
      </c>
      <c r="D66" s="52"/>
      <c r="E66" s="105"/>
      <c r="F66" s="105"/>
      <c r="G66" s="105"/>
      <c r="H66">
        <v>3</v>
      </c>
      <c r="I66" s="52"/>
      <c r="J66" s="48">
        <f t="shared" si="0"/>
        <v>60</v>
      </c>
      <c r="K66" s="76"/>
      <c r="L66">
        <v>5</v>
      </c>
      <c r="M66" s="48">
        <v>3</v>
      </c>
      <c r="N66" s="48">
        <f t="shared" si="2"/>
        <v>60</v>
      </c>
      <c r="O66" s="75">
        <v>0.8</v>
      </c>
    </row>
    <row r="67" spans="1:15">
      <c r="A67" t="s">
        <v>72</v>
      </c>
      <c r="C67">
        <v>1</v>
      </c>
      <c r="D67" s="52"/>
      <c r="E67" s="105"/>
      <c r="F67" s="105"/>
      <c r="G67" s="105"/>
      <c r="H67">
        <v>1</v>
      </c>
      <c r="I67" s="52"/>
      <c r="J67" s="48">
        <f t="shared" ref="J67:J130" si="3">H67/C67*100</f>
        <v>100</v>
      </c>
      <c r="K67" s="76"/>
      <c r="L67">
        <v>1</v>
      </c>
      <c r="M67" s="48">
        <v>1</v>
      </c>
      <c r="N67" s="48">
        <f t="shared" si="2"/>
        <v>100</v>
      </c>
      <c r="O67" s="75">
        <v>0.8</v>
      </c>
    </row>
    <row r="68" spans="1:15">
      <c r="A68" t="s">
        <v>73</v>
      </c>
      <c r="C68">
        <v>5</v>
      </c>
      <c r="D68" s="52"/>
      <c r="E68" s="105"/>
      <c r="F68" s="105"/>
      <c r="G68" s="105"/>
      <c r="I68" s="52"/>
      <c r="J68" s="48">
        <f t="shared" si="3"/>
        <v>0</v>
      </c>
      <c r="K68" s="76"/>
      <c r="L68">
        <v>5</v>
      </c>
      <c r="N68" s="48">
        <f t="shared" si="2"/>
        <v>0</v>
      </c>
      <c r="O68" s="75">
        <v>0.8</v>
      </c>
    </row>
    <row r="69" spans="1:15">
      <c r="A69" t="s">
        <v>74</v>
      </c>
      <c r="C69">
        <v>2</v>
      </c>
      <c r="D69" s="52"/>
      <c r="E69" s="105"/>
      <c r="F69" s="105"/>
      <c r="G69" s="105"/>
      <c r="H69">
        <v>1</v>
      </c>
      <c r="I69" s="52"/>
      <c r="J69" s="48">
        <f t="shared" si="3"/>
        <v>50</v>
      </c>
      <c r="K69" s="76"/>
      <c r="L69">
        <v>2</v>
      </c>
      <c r="M69" s="48">
        <v>1</v>
      </c>
      <c r="N69" s="48">
        <f t="shared" si="2"/>
        <v>50</v>
      </c>
      <c r="O69" s="75">
        <v>0.8</v>
      </c>
    </row>
    <row r="70" spans="1:15">
      <c r="A70" t="s">
        <v>75</v>
      </c>
      <c r="C70">
        <v>17</v>
      </c>
      <c r="D70" s="52"/>
      <c r="E70" s="105"/>
      <c r="F70" s="105"/>
      <c r="G70" s="105"/>
      <c r="H70">
        <v>9</v>
      </c>
      <c r="I70" s="52"/>
      <c r="J70" s="48">
        <f t="shared" si="3"/>
        <v>52.941176470588239</v>
      </c>
      <c r="K70" s="76"/>
      <c r="L70">
        <v>12</v>
      </c>
      <c r="M70" s="48">
        <v>9</v>
      </c>
      <c r="N70" s="48">
        <f t="shared" si="2"/>
        <v>75</v>
      </c>
      <c r="O70" s="75">
        <v>0.8</v>
      </c>
    </row>
    <row r="71" spans="1:15">
      <c r="A71" t="s">
        <v>76</v>
      </c>
      <c r="C71">
        <v>1</v>
      </c>
      <c r="D71" s="52"/>
      <c r="E71" s="105"/>
      <c r="F71" s="105"/>
      <c r="G71" s="105"/>
      <c r="H71">
        <v>1</v>
      </c>
      <c r="I71" s="52"/>
      <c r="J71" s="48">
        <f t="shared" si="3"/>
        <v>100</v>
      </c>
      <c r="K71" s="76"/>
      <c r="L71">
        <v>1</v>
      </c>
      <c r="M71" s="48">
        <v>1</v>
      </c>
      <c r="N71" s="48">
        <f t="shared" si="2"/>
        <v>100</v>
      </c>
      <c r="O71" s="75">
        <v>0.8</v>
      </c>
    </row>
    <row r="72" spans="1:15">
      <c r="A72" t="s">
        <v>77</v>
      </c>
      <c r="C72">
        <v>5</v>
      </c>
      <c r="D72" s="52"/>
      <c r="E72" s="105"/>
      <c r="F72" s="105"/>
      <c r="G72" s="105"/>
      <c r="H72">
        <v>5</v>
      </c>
      <c r="I72" s="52"/>
      <c r="J72" s="48">
        <f t="shared" si="3"/>
        <v>100</v>
      </c>
      <c r="K72" s="76"/>
      <c r="L72">
        <v>5</v>
      </c>
      <c r="M72" s="48">
        <v>5</v>
      </c>
      <c r="N72" s="48">
        <f t="shared" si="2"/>
        <v>100</v>
      </c>
      <c r="O72" s="75">
        <v>0.8</v>
      </c>
    </row>
    <row r="73" spans="1:15">
      <c r="A73" s="77" t="s">
        <v>83</v>
      </c>
      <c r="B73" s="77">
        <v>279</v>
      </c>
      <c r="C73" s="77">
        <v>305</v>
      </c>
      <c r="D73" s="99" t="s">
        <v>244</v>
      </c>
      <c r="E73" s="99"/>
      <c r="F73" s="99"/>
      <c r="G73" s="99"/>
      <c r="H73" s="64">
        <v>225</v>
      </c>
      <c r="I73" s="78" t="s">
        <v>267</v>
      </c>
      <c r="J73" s="79">
        <f t="shared" si="3"/>
        <v>73.770491803278688</v>
      </c>
      <c r="K73" s="80">
        <f>J73+J73*0.1</f>
        <v>81.147540983606561</v>
      </c>
      <c r="L73" s="77">
        <v>270</v>
      </c>
      <c r="M73" s="79">
        <v>225</v>
      </c>
      <c r="N73" s="79">
        <f t="shared" si="2"/>
        <v>83.333333333333343</v>
      </c>
      <c r="O73" s="81">
        <v>0.8</v>
      </c>
    </row>
    <row r="74" spans="1:15">
      <c r="A74" t="s">
        <v>79</v>
      </c>
      <c r="C74">
        <v>1</v>
      </c>
      <c r="D74" s="52"/>
      <c r="E74" s="105"/>
      <c r="F74" s="105"/>
      <c r="G74" s="105"/>
      <c r="I74" s="52"/>
      <c r="J74" s="48">
        <f t="shared" si="3"/>
        <v>0</v>
      </c>
      <c r="K74" s="76"/>
      <c r="N74" s="48">
        <v>0</v>
      </c>
      <c r="O74" s="75">
        <v>0.8</v>
      </c>
    </row>
    <row r="75" spans="1:15">
      <c r="A75" t="s">
        <v>80</v>
      </c>
      <c r="C75">
        <v>1</v>
      </c>
      <c r="D75" s="52"/>
      <c r="E75" s="105"/>
      <c r="F75" s="105"/>
      <c r="G75" s="105"/>
      <c r="I75" s="52"/>
      <c r="J75" s="48">
        <f t="shared" si="3"/>
        <v>0</v>
      </c>
      <c r="K75" s="76"/>
      <c r="L75">
        <v>1</v>
      </c>
      <c r="N75" s="48">
        <f t="shared" ref="N75:N109" si="4">M75/L75*100</f>
        <v>0</v>
      </c>
      <c r="O75" s="75">
        <v>0.8</v>
      </c>
    </row>
    <row r="76" spans="1:15">
      <c r="A76" t="s">
        <v>81</v>
      </c>
      <c r="C76">
        <v>5</v>
      </c>
      <c r="D76" s="52"/>
      <c r="E76" s="105"/>
      <c r="F76" s="105"/>
      <c r="G76" s="105"/>
      <c r="H76">
        <v>4</v>
      </c>
      <c r="I76" s="52"/>
      <c r="J76" s="48">
        <f t="shared" si="3"/>
        <v>80</v>
      </c>
      <c r="K76" s="76"/>
      <c r="L76">
        <v>5</v>
      </c>
      <c r="M76" s="48">
        <v>4</v>
      </c>
      <c r="N76" s="48">
        <f t="shared" si="4"/>
        <v>80</v>
      </c>
      <c r="O76" s="75">
        <v>0.8</v>
      </c>
    </row>
    <row r="77" spans="1:15">
      <c r="A77" t="s">
        <v>82</v>
      </c>
      <c r="C77">
        <v>1</v>
      </c>
      <c r="D77" s="52"/>
      <c r="E77" s="105"/>
      <c r="F77" s="105"/>
      <c r="G77" s="105"/>
      <c r="I77" s="52"/>
      <c r="J77" s="48">
        <f t="shared" si="3"/>
        <v>0</v>
      </c>
      <c r="K77" s="76"/>
      <c r="L77">
        <v>1</v>
      </c>
      <c r="N77" s="48">
        <f t="shared" si="4"/>
        <v>0</v>
      </c>
      <c r="O77" s="75">
        <v>0.8</v>
      </c>
    </row>
    <row r="78" spans="1:15">
      <c r="A78" t="s">
        <v>83</v>
      </c>
      <c r="C78">
        <v>148</v>
      </c>
      <c r="D78" s="52"/>
      <c r="E78" s="105"/>
      <c r="F78" s="105"/>
      <c r="G78" s="105"/>
      <c r="H78">
        <v>111</v>
      </c>
      <c r="I78" s="52"/>
      <c r="J78" s="48">
        <f t="shared" si="3"/>
        <v>75</v>
      </c>
      <c r="K78" s="76"/>
      <c r="L78">
        <v>114</v>
      </c>
      <c r="M78" s="48">
        <v>111</v>
      </c>
      <c r="N78" s="48">
        <f t="shared" si="4"/>
        <v>97.368421052631575</v>
      </c>
      <c r="O78" s="75">
        <v>0.8</v>
      </c>
    </row>
    <row r="79" spans="1:15">
      <c r="A79" t="s">
        <v>84</v>
      </c>
      <c r="C79">
        <v>85</v>
      </c>
      <c r="D79" s="52"/>
      <c r="E79" s="105"/>
      <c r="F79" s="105"/>
      <c r="G79" s="105"/>
      <c r="H79">
        <v>68</v>
      </c>
      <c r="I79" s="52"/>
      <c r="J79" s="48">
        <f t="shared" si="3"/>
        <v>80</v>
      </c>
      <c r="K79" s="76"/>
      <c r="L79">
        <v>85</v>
      </c>
      <c r="M79" s="48">
        <v>68</v>
      </c>
      <c r="N79" s="48">
        <f t="shared" si="4"/>
        <v>80</v>
      </c>
      <c r="O79" s="75">
        <v>0.8</v>
      </c>
    </row>
    <row r="80" spans="1:15">
      <c r="A80" t="s">
        <v>85</v>
      </c>
      <c r="C80">
        <v>5</v>
      </c>
      <c r="D80" s="52"/>
      <c r="E80" s="105"/>
      <c r="F80" s="105"/>
      <c r="G80" s="105"/>
      <c r="I80" s="52"/>
      <c r="J80" s="48">
        <f t="shared" si="3"/>
        <v>0</v>
      </c>
      <c r="K80" s="76"/>
      <c r="L80">
        <v>5</v>
      </c>
      <c r="N80" s="48">
        <f t="shared" si="4"/>
        <v>0</v>
      </c>
      <c r="O80" s="75">
        <v>0.8</v>
      </c>
    </row>
    <row r="81" spans="1:15">
      <c r="A81" t="s">
        <v>86</v>
      </c>
      <c r="C81">
        <v>7</v>
      </c>
      <c r="D81" s="52"/>
      <c r="E81" s="105"/>
      <c r="F81" s="105"/>
      <c r="G81" s="105"/>
      <c r="H81">
        <v>2</v>
      </c>
      <c r="I81" s="52"/>
      <c r="J81" s="48">
        <f t="shared" si="3"/>
        <v>28.571428571428569</v>
      </c>
      <c r="K81" s="76"/>
      <c r="L81">
        <v>7</v>
      </c>
      <c r="M81" s="48">
        <v>2</v>
      </c>
      <c r="N81" s="48">
        <f t="shared" si="4"/>
        <v>28.571428571428569</v>
      </c>
      <c r="O81" s="75">
        <v>0.8</v>
      </c>
    </row>
    <row r="82" spans="1:15">
      <c r="A82" t="s">
        <v>87</v>
      </c>
      <c r="C82">
        <v>2</v>
      </c>
      <c r="D82" s="52"/>
      <c r="E82" s="105"/>
      <c r="F82" s="105"/>
      <c r="G82" s="105"/>
      <c r="H82">
        <v>2</v>
      </c>
      <c r="I82" s="52"/>
      <c r="J82" s="48">
        <f t="shared" si="3"/>
        <v>100</v>
      </c>
      <c r="K82" s="76"/>
      <c r="L82">
        <v>2</v>
      </c>
      <c r="M82" s="48">
        <v>2</v>
      </c>
      <c r="N82" s="48">
        <f t="shared" si="4"/>
        <v>100</v>
      </c>
      <c r="O82" s="75">
        <v>0.8</v>
      </c>
    </row>
    <row r="83" spans="1:15">
      <c r="A83" t="s">
        <v>88</v>
      </c>
      <c r="C83">
        <v>7</v>
      </c>
      <c r="D83" s="52"/>
      <c r="E83" s="105"/>
      <c r="F83" s="105"/>
      <c r="G83" s="105"/>
      <c r="H83">
        <v>5</v>
      </c>
      <c r="I83" s="52"/>
      <c r="J83" s="48">
        <f t="shared" si="3"/>
        <v>71.428571428571431</v>
      </c>
      <c r="K83" s="76"/>
      <c r="L83">
        <v>7</v>
      </c>
      <c r="M83" s="48">
        <v>5</v>
      </c>
      <c r="N83" s="48">
        <f t="shared" si="4"/>
        <v>71.428571428571431</v>
      </c>
      <c r="O83" s="75">
        <v>0.8</v>
      </c>
    </row>
    <row r="84" spans="1:15">
      <c r="A84" t="s">
        <v>89</v>
      </c>
      <c r="C84">
        <v>14</v>
      </c>
      <c r="D84" s="52"/>
      <c r="E84" s="105"/>
      <c r="F84" s="105"/>
      <c r="G84" s="105"/>
      <c r="H84">
        <v>7</v>
      </c>
      <c r="I84" s="52"/>
      <c r="J84" s="48">
        <f t="shared" si="3"/>
        <v>50</v>
      </c>
      <c r="K84" s="76"/>
      <c r="L84">
        <v>14</v>
      </c>
      <c r="M84" s="48">
        <v>7</v>
      </c>
      <c r="N84" s="48">
        <f t="shared" si="4"/>
        <v>50</v>
      </c>
      <c r="O84" s="75">
        <v>0.8</v>
      </c>
    </row>
    <row r="85" spans="1:15">
      <c r="A85" t="s">
        <v>90</v>
      </c>
      <c r="C85">
        <v>2</v>
      </c>
      <c r="D85" s="52"/>
      <c r="E85" s="105"/>
      <c r="F85" s="105"/>
      <c r="G85" s="105"/>
      <c r="H85">
        <v>2</v>
      </c>
      <c r="I85" s="52"/>
      <c r="J85" s="48">
        <f t="shared" si="3"/>
        <v>100</v>
      </c>
      <c r="K85" s="76"/>
      <c r="L85">
        <v>2</v>
      </c>
      <c r="M85" s="48">
        <v>2</v>
      </c>
      <c r="N85" s="48">
        <f t="shared" si="4"/>
        <v>100</v>
      </c>
      <c r="O85" s="75">
        <v>0.8</v>
      </c>
    </row>
    <row r="86" spans="1:15">
      <c r="A86" t="s">
        <v>91</v>
      </c>
      <c r="C86">
        <v>9</v>
      </c>
      <c r="D86" s="52"/>
      <c r="E86" s="105"/>
      <c r="F86" s="105"/>
      <c r="G86" s="105"/>
      <c r="H86">
        <v>7</v>
      </c>
      <c r="I86" s="52"/>
      <c r="J86" s="48">
        <f t="shared" si="3"/>
        <v>77.777777777777786</v>
      </c>
      <c r="K86" s="76"/>
      <c r="L86">
        <v>9</v>
      </c>
      <c r="M86" s="48">
        <v>7</v>
      </c>
      <c r="N86" s="48">
        <f t="shared" si="4"/>
        <v>77.777777777777786</v>
      </c>
      <c r="O86" s="75">
        <v>0.8</v>
      </c>
    </row>
    <row r="87" spans="1:15">
      <c r="A87" t="s">
        <v>92</v>
      </c>
      <c r="C87">
        <v>5</v>
      </c>
      <c r="D87" s="52"/>
      <c r="E87" s="105"/>
      <c r="F87" s="105"/>
      <c r="G87" s="105"/>
      <c r="H87">
        <v>5</v>
      </c>
      <c r="I87" s="52"/>
      <c r="J87" s="48">
        <f t="shared" si="3"/>
        <v>100</v>
      </c>
      <c r="K87" s="76"/>
      <c r="L87">
        <v>5</v>
      </c>
      <c r="M87" s="48">
        <v>5</v>
      </c>
      <c r="N87" s="48">
        <f t="shared" si="4"/>
        <v>100</v>
      </c>
      <c r="O87" s="75">
        <v>0.8</v>
      </c>
    </row>
    <row r="88" spans="1:15">
      <c r="A88" t="s">
        <v>93</v>
      </c>
      <c r="C88">
        <v>7</v>
      </c>
      <c r="D88" s="52"/>
      <c r="E88" s="105"/>
      <c r="F88" s="105"/>
      <c r="G88" s="105"/>
      <c r="H88">
        <v>7</v>
      </c>
      <c r="I88" s="52"/>
      <c r="J88" s="48">
        <f t="shared" si="3"/>
        <v>100</v>
      </c>
      <c r="K88" s="76"/>
      <c r="L88">
        <v>7</v>
      </c>
      <c r="M88" s="48">
        <v>7</v>
      </c>
      <c r="N88" s="48">
        <f t="shared" si="4"/>
        <v>100</v>
      </c>
      <c r="O88" s="75">
        <v>0.8</v>
      </c>
    </row>
    <row r="89" spans="1:15">
      <c r="A89" t="s">
        <v>94</v>
      </c>
      <c r="C89">
        <v>2</v>
      </c>
      <c r="D89" s="52"/>
      <c r="E89" s="105"/>
      <c r="F89" s="105"/>
      <c r="G89" s="105"/>
      <c r="H89">
        <v>2</v>
      </c>
      <c r="I89" s="52"/>
      <c r="J89" s="48">
        <f t="shared" si="3"/>
        <v>100</v>
      </c>
      <c r="K89" s="76"/>
      <c r="L89">
        <v>2</v>
      </c>
      <c r="M89" s="48">
        <v>2</v>
      </c>
      <c r="N89" s="48">
        <f t="shared" si="4"/>
        <v>100</v>
      </c>
      <c r="O89" s="75">
        <v>0.8</v>
      </c>
    </row>
    <row r="90" spans="1:15">
      <c r="A90" t="s">
        <v>95</v>
      </c>
      <c r="C90">
        <v>2</v>
      </c>
      <c r="D90" s="52"/>
      <c r="E90" s="105"/>
      <c r="F90" s="105"/>
      <c r="G90" s="105"/>
      <c r="H90">
        <v>2</v>
      </c>
      <c r="I90" s="52"/>
      <c r="J90" s="48">
        <f t="shared" si="3"/>
        <v>100</v>
      </c>
      <c r="K90" s="76"/>
      <c r="L90">
        <v>2</v>
      </c>
      <c r="M90" s="48">
        <v>2</v>
      </c>
      <c r="N90" s="48">
        <f t="shared" si="4"/>
        <v>100</v>
      </c>
      <c r="O90" s="75">
        <v>0.8</v>
      </c>
    </row>
    <row r="91" spans="1:15">
      <c r="A91" t="s">
        <v>96</v>
      </c>
      <c r="C91">
        <v>2</v>
      </c>
      <c r="D91" s="52"/>
      <c r="E91" s="105"/>
      <c r="F91" s="105"/>
      <c r="G91" s="105"/>
      <c r="H91">
        <v>1</v>
      </c>
      <c r="I91" s="52"/>
      <c r="J91" s="48">
        <f t="shared" si="3"/>
        <v>50</v>
      </c>
      <c r="K91" s="76"/>
      <c r="L91">
        <v>2</v>
      </c>
      <c r="M91" s="48">
        <v>1</v>
      </c>
      <c r="N91" s="48">
        <f t="shared" si="4"/>
        <v>50</v>
      </c>
      <c r="O91" s="75">
        <v>0.8</v>
      </c>
    </row>
    <row r="92" spans="1:15">
      <c r="A92" s="77" t="s">
        <v>101</v>
      </c>
      <c r="B92" s="77">
        <v>86</v>
      </c>
      <c r="C92" s="77">
        <v>92</v>
      </c>
      <c r="D92" s="78" t="s">
        <v>245</v>
      </c>
      <c r="E92" s="104"/>
      <c r="F92" s="104"/>
      <c r="G92" s="104"/>
      <c r="H92" s="77">
        <v>40</v>
      </c>
      <c r="I92" s="78" t="s">
        <v>265</v>
      </c>
      <c r="J92" s="79">
        <f t="shared" si="3"/>
        <v>43.478260869565219</v>
      </c>
      <c r="K92" s="80">
        <f>J92+J92*0.1</f>
        <v>47.826086956521742</v>
      </c>
      <c r="L92" s="77">
        <v>37</v>
      </c>
      <c r="M92" s="79">
        <v>16</v>
      </c>
      <c r="N92" s="79">
        <f t="shared" si="4"/>
        <v>43.243243243243242</v>
      </c>
      <c r="O92" s="81">
        <v>0.8</v>
      </c>
    </row>
    <row r="93" spans="1:15">
      <c r="A93" t="s">
        <v>98</v>
      </c>
      <c r="C93">
        <v>4</v>
      </c>
      <c r="D93" s="52"/>
      <c r="E93" s="105"/>
      <c r="F93" s="105"/>
      <c r="G93" s="105"/>
      <c r="I93" s="52"/>
      <c r="J93" s="48">
        <f t="shared" si="3"/>
        <v>0</v>
      </c>
      <c r="K93" s="76"/>
      <c r="L93">
        <v>4</v>
      </c>
      <c r="N93" s="48">
        <f t="shared" si="4"/>
        <v>0</v>
      </c>
      <c r="O93" s="75">
        <v>0.8</v>
      </c>
    </row>
    <row r="94" spans="1:15">
      <c r="A94" t="s">
        <v>99</v>
      </c>
      <c r="C94">
        <v>15</v>
      </c>
      <c r="D94" s="52"/>
      <c r="E94" s="105"/>
      <c r="F94" s="105"/>
      <c r="G94" s="105"/>
      <c r="H94">
        <v>12</v>
      </c>
      <c r="I94" s="52"/>
      <c r="J94" s="48">
        <f t="shared" si="3"/>
        <v>80</v>
      </c>
      <c r="K94" s="76"/>
      <c r="L94">
        <v>3</v>
      </c>
      <c r="M94" s="48">
        <v>3</v>
      </c>
      <c r="N94" s="48">
        <f t="shared" si="4"/>
        <v>100</v>
      </c>
      <c r="O94" s="75">
        <v>0.8</v>
      </c>
    </row>
    <row r="95" spans="1:15">
      <c r="A95" t="s">
        <v>100</v>
      </c>
      <c r="C95">
        <v>6</v>
      </c>
      <c r="D95" s="52"/>
      <c r="E95" s="105"/>
      <c r="F95" s="105"/>
      <c r="G95" s="105"/>
      <c r="H95">
        <v>1</v>
      </c>
      <c r="I95" s="52"/>
      <c r="J95" s="48">
        <f t="shared" si="3"/>
        <v>16.666666666666664</v>
      </c>
      <c r="K95" s="76"/>
      <c r="L95">
        <v>6</v>
      </c>
      <c r="M95" s="48">
        <v>1</v>
      </c>
      <c r="N95" s="48">
        <f t="shared" si="4"/>
        <v>16.666666666666664</v>
      </c>
      <c r="O95" s="75">
        <v>0.8</v>
      </c>
    </row>
    <row r="96" spans="1:15">
      <c r="A96" t="s">
        <v>101</v>
      </c>
      <c r="C96">
        <v>4</v>
      </c>
      <c r="D96" s="52"/>
      <c r="E96" s="105"/>
      <c r="F96" s="105"/>
      <c r="G96" s="105"/>
      <c r="H96">
        <v>2</v>
      </c>
      <c r="I96" s="52"/>
      <c r="J96" s="48">
        <f t="shared" si="3"/>
        <v>50</v>
      </c>
      <c r="K96" s="76"/>
      <c r="L96">
        <v>4</v>
      </c>
      <c r="M96" s="48">
        <v>2</v>
      </c>
      <c r="N96" s="48">
        <f t="shared" si="4"/>
        <v>50</v>
      </c>
      <c r="O96" s="75">
        <v>0.8</v>
      </c>
    </row>
    <row r="97" spans="1:15">
      <c r="A97" t="s">
        <v>102</v>
      </c>
      <c r="C97">
        <v>4</v>
      </c>
      <c r="D97" s="52"/>
      <c r="E97" s="105"/>
      <c r="F97" s="105"/>
      <c r="G97" s="105"/>
      <c r="H97">
        <v>1</v>
      </c>
      <c r="I97" s="52"/>
      <c r="J97" s="48">
        <f t="shared" si="3"/>
        <v>25</v>
      </c>
      <c r="K97" s="76"/>
      <c r="L97">
        <v>4</v>
      </c>
      <c r="M97" s="48">
        <v>1</v>
      </c>
      <c r="N97" s="48">
        <f t="shared" si="4"/>
        <v>25</v>
      </c>
      <c r="O97" s="75">
        <v>0.8</v>
      </c>
    </row>
    <row r="98" spans="1:15">
      <c r="A98" t="s">
        <v>103</v>
      </c>
      <c r="C98">
        <v>1</v>
      </c>
      <c r="D98" s="52"/>
      <c r="E98" s="105"/>
      <c r="F98" s="105"/>
      <c r="G98" s="105"/>
      <c r="I98" s="52"/>
      <c r="J98" s="48">
        <f t="shared" si="3"/>
        <v>0</v>
      </c>
      <c r="K98" s="76"/>
      <c r="L98">
        <v>1</v>
      </c>
      <c r="N98" s="48">
        <f t="shared" si="4"/>
        <v>0</v>
      </c>
      <c r="O98" s="75">
        <v>0.8</v>
      </c>
    </row>
    <row r="99" spans="1:15">
      <c r="A99" t="s">
        <v>104</v>
      </c>
      <c r="C99">
        <v>6</v>
      </c>
      <c r="D99" s="52"/>
      <c r="E99" s="105"/>
      <c r="F99" s="105"/>
      <c r="G99" s="105"/>
      <c r="H99">
        <v>6</v>
      </c>
      <c r="I99" s="52"/>
      <c r="J99" s="48">
        <f t="shared" si="3"/>
        <v>100</v>
      </c>
      <c r="K99" s="76"/>
      <c r="L99">
        <v>1</v>
      </c>
      <c r="M99" s="48">
        <v>1</v>
      </c>
      <c r="N99" s="48">
        <f t="shared" si="4"/>
        <v>100</v>
      </c>
      <c r="O99" s="75">
        <v>0.8</v>
      </c>
    </row>
    <row r="100" spans="1:15">
      <c r="A100" t="s">
        <v>105</v>
      </c>
      <c r="C100">
        <v>2</v>
      </c>
      <c r="D100" s="52"/>
      <c r="E100" s="105"/>
      <c r="F100" s="105"/>
      <c r="G100" s="105"/>
      <c r="H100">
        <v>1</v>
      </c>
      <c r="I100" s="52"/>
      <c r="J100" s="48">
        <f t="shared" si="3"/>
        <v>50</v>
      </c>
      <c r="K100" s="76"/>
      <c r="L100">
        <v>1</v>
      </c>
      <c r="M100" s="48">
        <v>1</v>
      </c>
      <c r="N100" s="48">
        <f t="shared" si="4"/>
        <v>100</v>
      </c>
      <c r="O100" s="75">
        <v>0.8</v>
      </c>
    </row>
    <row r="101" spans="1:15">
      <c r="A101" t="s">
        <v>106</v>
      </c>
      <c r="C101">
        <v>2</v>
      </c>
      <c r="D101" s="52"/>
      <c r="E101" s="105"/>
      <c r="F101" s="105"/>
      <c r="G101" s="105"/>
      <c r="H101">
        <v>1</v>
      </c>
      <c r="I101" s="52"/>
      <c r="J101" s="48">
        <f t="shared" si="3"/>
        <v>50</v>
      </c>
      <c r="K101" s="76"/>
      <c r="L101">
        <v>2</v>
      </c>
      <c r="M101" s="48">
        <v>1</v>
      </c>
      <c r="N101" s="48">
        <f t="shared" si="4"/>
        <v>50</v>
      </c>
      <c r="O101" s="75">
        <v>0.8</v>
      </c>
    </row>
    <row r="102" spans="1:15">
      <c r="A102" t="s">
        <v>107</v>
      </c>
      <c r="C102">
        <v>3</v>
      </c>
      <c r="D102" s="52"/>
      <c r="E102" s="105"/>
      <c r="F102" s="105"/>
      <c r="G102" s="105"/>
      <c r="H102">
        <v>1</v>
      </c>
      <c r="I102" s="52"/>
      <c r="J102" s="48">
        <f t="shared" si="3"/>
        <v>33.333333333333329</v>
      </c>
      <c r="K102" s="76"/>
      <c r="L102">
        <v>1</v>
      </c>
      <c r="N102" s="48">
        <f t="shared" si="4"/>
        <v>0</v>
      </c>
      <c r="O102" s="75">
        <v>0.8</v>
      </c>
    </row>
    <row r="103" spans="1:15">
      <c r="A103" t="s">
        <v>108</v>
      </c>
      <c r="C103">
        <v>2</v>
      </c>
      <c r="D103" s="52"/>
      <c r="E103" s="105"/>
      <c r="F103" s="105"/>
      <c r="G103" s="105"/>
      <c r="H103">
        <v>1</v>
      </c>
      <c r="I103" s="52"/>
      <c r="J103" s="48">
        <f t="shared" si="3"/>
        <v>50</v>
      </c>
      <c r="K103" s="76"/>
      <c r="L103">
        <v>2</v>
      </c>
      <c r="M103" s="48">
        <v>1</v>
      </c>
      <c r="N103" s="48">
        <f t="shared" si="4"/>
        <v>50</v>
      </c>
      <c r="O103" s="75">
        <v>0.8</v>
      </c>
    </row>
    <row r="104" spans="1:15">
      <c r="A104" t="s">
        <v>109</v>
      </c>
      <c r="C104">
        <v>43</v>
      </c>
      <c r="D104" s="52"/>
      <c r="E104" s="105"/>
      <c r="F104" s="105"/>
      <c r="G104" s="105"/>
      <c r="H104">
        <v>14</v>
      </c>
      <c r="I104" s="52"/>
      <c r="J104" s="48">
        <f t="shared" si="3"/>
        <v>32.558139534883722</v>
      </c>
      <c r="K104" s="76"/>
      <c r="L104">
        <v>8</v>
      </c>
      <c r="M104" s="48">
        <v>5</v>
      </c>
      <c r="N104" s="48">
        <f t="shared" si="4"/>
        <v>62.5</v>
      </c>
      <c r="O104" s="75">
        <v>0.8</v>
      </c>
    </row>
    <row r="105" spans="1:15">
      <c r="A105" s="77" t="s">
        <v>113</v>
      </c>
      <c r="B105" s="77">
        <v>135</v>
      </c>
      <c r="C105" s="77">
        <v>149</v>
      </c>
      <c r="D105" s="78" t="s">
        <v>242</v>
      </c>
      <c r="E105" s="99"/>
      <c r="F105" s="99"/>
      <c r="G105" s="99"/>
      <c r="H105" s="64">
        <v>89</v>
      </c>
      <c r="I105" s="78" t="s">
        <v>242</v>
      </c>
      <c r="J105" s="79">
        <f t="shared" si="3"/>
        <v>59.731543624161077</v>
      </c>
      <c r="K105" s="80">
        <f>J105+J105*0.1</f>
        <v>65.704697986577187</v>
      </c>
      <c r="L105" s="77">
        <v>139</v>
      </c>
      <c r="M105" s="79">
        <v>89</v>
      </c>
      <c r="N105" s="79">
        <f t="shared" si="4"/>
        <v>64.02877697841727</v>
      </c>
      <c r="O105" s="81">
        <v>0.8</v>
      </c>
    </row>
    <row r="106" spans="1:15">
      <c r="A106" t="s">
        <v>111</v>
      </c>
      <c r="C106">
        <v>4</v>
      </c>
      <c r="D106" s="52"/>
      <c r="E106" s="105"/>
      <c r="F106" s="105"/>
      <c r="G106" s="105"/>
      <c r="H106">
        <v>1</v>
      </c>
      <c r="I106" s="52"/>
      <c r="J106" s="48">
        <f t="shared" si="3"/>
        <v>25</v>
      </c>
      <c r="K106" s="76"/>
      <c r="L106">
        <v>4</v>
      </c>
      <c r="M106" s="48">
        <v>1</v>
      </c>
      <c r="N106" s="48">
        <f t="shared" si="4"/>
        <v>25</v>
      </c>
      <c r="O106" s="75">
        <v>0.8</v>
      </c>
    </row>
    <row r="107" spans="1:15">
      <c r="A107" t="s">
        <v>112</v>
      </c>
      <c r="C107">
        <v>4</v>
      </c>
      <c r="D107" s="52"/>
      <c r="E107" s="105"/>
      <c r="F107" s="105"/>
      <c r="G107" s="105"/>
      <c r="H107">
        <v>1</v>
      </c>
      <c r="I107" s="52"/>
      <c r="J107" s="48">
        <f t="shared" si="3"/>
        <v>25</v>
      </c>
      <c r="K107" s="76"/>
      <c r="L107">
        <v>1</v>
      </c>
      <c r="M107" s="48">
        <v>1</v>
      </c>
      <c r="N107" s="48">
        <f t="shared" si="4"/>
        <v>100</v>
      </c>
      <c r="O107" s="75">
        <v>0.8</v>
      </c>
    </row>
    <row r="108" spans="1:15">
      <c r="A108" t="s">
        <v>113</v>
      </c>
      <c r="C108">
        <v>3</v>
      </c>
      <c r="D108" s="52"/>
      <c r="E108" s="105"/>
      <c r="F108" s="105"/>
      <c r="G108" s="105"/>
      <c r="H108">
        <v>2</v>
      </c>
      <c r="I108" s="52"/>
      <c r="J108" s="48">
        <f t="shared" si="3"/>
        <v>66.666666666666657</v>
      </c>
      <c r="K108" s="76"/>
      <c r="L108">
        <v>3</v>
      </c>
      <c r="M108" s="48">
        <v>2</v>
      </c>
      <c r="N108" s="48">
        <f t="shared" si="4"/>
        <v>66.666666666666657</v>
      </c>
      <c r="O108" s="75">
        <v>0.8</v>
      </c>
    </row>
    <row r="109" spans="1:15">
      <c r="A109" t="s">
        <v>114</v>
      </c>
      <c r="C109">
        <v>122</v>
      </c>
      <c r="D109" s="52"/>
      <c r="E109" s="105"/>
      <c r="F109" s="105"/>
      <c r="G109" s="105"/>
      <c r="H109">
        <v>85</v>
      </c>
      <c r="I109" s="52"/>
      <c r="J109" s="48">
        <f t="shared" si="3"/>
        <v>69.672131147540981</v>
      </c>
      <c r="K109" s="76"/>
      <c r="L109">
        <v>122</v>
      </c>
      <c r="M109" s="48">
        <v>85</v>
      </c>
      <c r="N109" s="48">
        <f t="shared" si="4"/>
        <v>69.672131147540981</v>
      </c>
      <c r="O109" s="75">
        <v>0.8</v>
      </c>
    </row>
    <row r="110" spans="1:15">
      <c r="A110" t="s">
        <v>115</v>
      </c>
      <c r="C110">
        <v>3</v>
      </c>
      <c r="D110" s="52"/>
      <c r="E110" s="105"/>
      <c r="F110" s="105"/>
      <c r="G110" s="105"/>
      <c r="I110" s="52"/>
      <c r="J110" s="48">
        <f t="shared" si="3"/>
        <v>0</v>
      </c>
      <c r="K110" s="76"/>
      <c r="N110" s="48">
        <v>0</v>
      </c>
      <c r="O110" s="75">
        <v>0.8</v>
      </c>
    </row>
    <row r="111" spans="1:15">
      <c r="A111" t="s">
        <v>116</v>
      </c>
      <c r="C111">
        <v>7</v>
      </c>
      <c r="D111" s="52"/>
      <c r="E111" s="105"/>
      <c r="F111" s="105"/>
      <c r="G111" s="105"/>
      <c r="I111" s="52"/>
      <c r="J111" s="48">
        <f t="shared" si="3"/>
        <v>0</v>
      </c>
      <c r="K111" s="76"/>
      <c r="L111">
        <v>3</v>
      </c>
      <c r="N111" s="48">
        <f t="shared" ref="N111:N122" si="5">M111/L111*100</f>
        <v>0</v>
      </c>
      <c r="O111" s="75">
        <v>0.8</v>
      </c>
    </row>
    <row r="112" spans="1:15">
      <c r="A112" t="s">
        <v>117</v>
      </c>
      <c r="C112">
        <v>6</v>
      </c>
      <c r="D112" s="52"/>
      <c r="E112" s="105"/>
      <c r="F112" s="105"/>
      <c r="G112" s="105"/>
      <c r="I112" s="52"/>
      <c r="J112" s="48">
        <f t="shared" si="3"/>
        <v>0</v>
      </c>
      <c r="K112" s="76"/>
      <c r="L112">
        <v>6</v>
      </c>
      <c r="N112" s="48">
        <f t="shared" si="5"/>
        <v>0</v>
      </c>
      <c r="O112" s="75">
        <v>0.8</v>
      </c>
    </row>
    <row r="113" spans="1:15">
      <c r="A113" s="77" t="s">
        <v>119</v>
      </c>
      <c r="B113" s="77">
        <v>44</v>
      </c>
      <c r="C113" s="77">
        <v>51</v>
      </c>
      <c r="D113" s="99" t="s">
        <v>246</v>
      </c>
      <c r="E113" s="99"/>
      <c r="F113" s="99"/>
      <c r="G113" s="99"/>
      <c r="H113" s="64">
        <v>20</v>
      </c>
      <c r="I113" s="78" t="s">
        <v>246</v>
      </c>
      <c r="J113" s="79">
        <f t="shared" si="3"/>
        <v>39.215686274509807</v>
      </c>
      <c r="K113" s="80">
        <f>J113+J113*0.1</f>
        <v>43.137254901960787</v>
      </c>
      <c r="L113" s="77">
        <v>43</v>
      </c>
      <c r="M113" s="79">
        <v>20</v>
      </c>
      <c r="N113" s="79">
        <f t="shared" si="5"/>
        <v>46.511627906976742</v>
      </c>
      <c r="O113" s="81">
        <v>0.8</v>
      </c>
    </row>
    <row r="114" spans="1:15">
      <c r="A114" t="s">
        <v>119</v>
      </c>
      <c r="C114">
        <v>6</v>
      </c>
      <c r="D114" s="52"/>
      <c r="E114" s="105"/>
      <c r="F114" s="105"/>
      <c r="G114" s="105"/>
      <c r="H114">
        <v>3</v>
      </c>
      <c r="I114" s="52"/>
      <c r="J114" s="48">
        <f t="shared" si="3"/>
        <v>50</v>
      </c>
      <c r="K114" s="76"/>
      <c r="L114">
        <v>6</v>
      </c>
      <c r="M114" s="48">
        <v>3</v>
      </c>
      <c r="N114" s="48">
        <f t="shared" si="5"/>
        <v>50</v>
      </c>
      <c r="O114" s="75">
        <v>0.8</v>
      </c>
    </row>
    <row r="115" spans="1:15">
      <c r="A115" t="s">
        <v>120</v>
      </c>
      <c r="C115">
        <v>4</v>
      </c>
      <c r="D115" s="52"/>
      <c r="E115" s="105"/>
      <c r="F115" s="105"/>
      <c r="G115" s="105"/>
      <c r="I115" s="52"/>
      <c r="J115" s="48">
        <f t="shared" si="3"/>
        <v>0</v>
      </c>
      <c r="K115" s="76"/>
      <c r="L115">
        <v>1</v>
      </c>
      <c r="N115" s="48">
        <f t="shared" si="5"/>
        <v>0</v>
      </c>
      <c r="O115" s="75">
        <v>0.8</v>
      </c>
    </row>
    <row r="116" spans="1:15">
      <c r="A116" t="s">
        <v>121</v>
      </c>
      <c r="C116">
        <v>2</v>
      </c>
      <c r="D116" s="52"/>
      <c r="E116" s="105"/>
      <c r="F116" s="105"/>
      <c r="G116" s="105"/>
      <c r="H116">
        <v>2</v>
      </c>
      <c r="I116" s="52"/>
      <c r="J116" s="48">
        <f t="shared" si="3"/>
        <v>100</v>
      </c>
      <c r="K116" s="76"/>
      <c r="L116">
        <v>2</v>
      </c>
      <c r="M116" s="48">
        <v>2</v>
      </c>
      <c r="N116" s="48">
        <f t="shared" si="5"/>
        <v>100</v>
      </c>
      <c r="O116" s="75">
        <v>0.8</v>
      </c>
    </row>
    <row r="117" spans="1:15">
      <c r="A117" t="s">
        <v>122</v>
      </c>
      <c r="C117">
        <v>4</v>
      </c>
      <c r="D117" s="52"/>
      <c r="E117" s="105"/>
      <c r="F117" s="105"/>
      <c r="G117" s="105"/>
      <c r="H117">
        <v>1</v>
      </c>
      <c r="I117" s="52"/>
      <c r="J117" s="48">
        <f t="shared" si="3"/>
        <v>25</v>
      </c>
      <c r="K117" s="76"/>
      <c r="L117">
        <v>2</v>
      </c>
      <c r="M117" s="48">
        <v>1</v>
      </c>
      <c r="N117" s="48">
        <f t="shared" si="5"/>
        <v>50</v>
      </c>
      <c r="O117" s="75">
        <v>0.8</v>
      </c>
    </row>
    <row r="118" spans="1:15">
      <c r="A118" t="s">
        <v>123</v>
      </c>
      <c r="C118">
        <v>2</v>
      </c>
      <c r="D118" s="52"/>
      <c r="E118" s="105"/>
      <c r="F118" s="105"/>
      <c r="G118" s="105"/>
      <c r="H118">
        <v>2</v>
      </c>
      <c r="I118" s="52"/>
      <c r="J118" s="48">
        <f t="shared" si="3"/>
        <v>100</v>
      </c>
      <c r="K118" s="76"/>
      <c r="L118">
        <v>2</v>
      </c>
      <c r="M118" s="48">
        <v>2</v>
      </c>
      <c r="N118" s="48">
        <f t="shared" si="5"/>
        <v>100</v>
      </c>
      <c r="O118" s="75">
        <v>0.8</v>
      </c>
    </row>
    <row r="119" spans="1:15">
      <c r="A119" t="s">
        <v>124</v>
      </c>
      <c r="C119">
        <v>2</v>
      </c>
      <c r="D119" s="52"/>
      <c r="E119" s="105"/>
      <c r="F119" s="105"/>
      <c r="G119" s="105"/>
      <c r="H119">
        <v>1</v>
      </c>
      <c r="I119" s="52"/>
      <c r="J119" s="48">
        <f t="shared" si="3"/>
        <v>50</v>
      </c>
      <c r="K119" s="76"/>
      <c r="L119">
        <v>1</v>
      </c>
      <c r="M119" s="48">
        <v>1</v>
      </c>
      <c r="N119" s="48">
        <f t="shared" si="5"/>
        <v>100</v>
      </c>
      <c r="O119" s="75">
        <v>0.8</v>
      </c>
    </row>
    <row r="120" spans="1:15">
      <c r="A120" t="s">
        <v>125</v>
      </c>
      <c r="C120">
        <v>2</v>
      </c>
      <c r="D120" s="52"/>
      <c r="E120" s="105"/>
      <c r="F120" s="105"/>
      <c r="G120" s="105"/>
      <c r="H120">
        <v>1</v>
      </c>
      <c r="I120" s="52"/>
      <c r="J120" s="48">
        <f t="shared" si="3"/>
        <v>50</v>
      </c>
      <c r="K120" s="76"/>
      <c r="L120">
        <v>2</v>
      </c>
      <c r="M120" s="48">
        <v>1</v>
      </c>
      <c r="N120" s="48">
        <f t="shared" si="5"/>
        <v>50</v>
      </c>
      <c r="O120" s="75">
        <v>0.8</v>
      </c>
    </row>
    <row r="121" spans="1:15">
      <c r="A121" t="s">
        <v>126</v>
      </c>
      <c r="C121">
        <v>5</v>
      </c>
      <c r="D121" s="52"/>
      <c r="E121" s="105"/>
      <c r="F121" s="105"/>
      <c r="G121" s="105"/>
      <c r="H121">
        <v>3</v>
      </c>
      <c r="I121" s="52"/>
      <c r="J121" s="48">
        <f t="shared" si="3"/>
        <v>60</v>
      </c>
      <c r="K121" s="76"/>
      <c r="L121">
        <v>5</v>
      </c>
      <c r="M121" s="48">
        <v>3</v>
      </c>
      <c r="N121" s="48">
        <f t="shared" si="5"/>
        <v>60</v>
      </c>
      <c r="O121" s="75">
        <v>0.8</v>
      </c>
    </row>
    <row r="122" spans="1:15">
      <c r="A122" t="s">
        <v>127</v>
      </c>
      <c r="C122">
        <v>19</v>
      </c>
      <c r="D122" s="52"/>
      <c r="E122" s="105"/>
      <c r="F122" s="105"/>
      <c r="G122" s="105"/>
      <c r="H122">
        <v>7</v>
      </c>
      <c r="I122" s="52"/>
      <c r="J122" s="48">
        <f t="shared" si="3"/>
        <v>36.84210526315789</v>
      </c>
      <c r="K122" s="76"/>
      <c r="L122">
        <v>19</v>
      </c>
      <c r="M122" s="48">
        <v>7</v>
      </c>
      <c r="N122" s="48">
        <f t="shared" si="5"/>
        <v>36.84210526315789</v>
      </c>
      <c r="O122" s="75">
        <v>0.8</v>
      </c>
    </row>
    <row r="123" spans="1:15">
      <c r="A123" t="s">
        <v>128</v>
      </c>
      <c r="C123">
        <v>1</v>
      </c>
      <c r="D123" s="52"/>
      <c r="E123" s="105"/>
      <c r="F123" s="105"/>
      <c r="G123" s="105"/>
      <c r="I123" s="52"/>
      <c r="J123" s="48">
        <f t="shared" si="3"/>
        <v>0</v>
      </c>
      <c r="K123" s="76"/>
      <c r="N123" s="48">
        <v>0</v>
      </c>
      <c r="O123" s="75">
        <v>0.8</v>
      </c>
    </row>
    <row r="124" spans="1:15">
      <c r="A124" t="s">
        <v>129</v>
      </c>
      <c r="C124">
        <v>1</v>
      </c>
      <c r="D124" s="52"/>
      <c r="E124" s="105"/>
      <c r="F124" s="105"/>
      <c r="G124" s="105"/>
      <c r="I124" s="52"/>
      <c r="J124" s="48">
        <f t="shared" si="3"/>
        <v>0</v>
      </c>
      <c r="K124" s="76"/>
      <c r="L124">
        <v>1</v>
      </c>
      <c r="N124" s="48">
        <f t="shared" ref="N124:N134" si="6">M124/L124*100</f>
        <v>0</v>
      </c>
      <c r="O124" s="75">
        <v>0.8</v>
      </c>
    </row>
    <row r="125" spans="1:15">
      <c r="A125" t="s">
        <v>130</v>
      </c>
      <c r="C125">
        <v>3</v>
      </c>
      <c r="D125" s="52"/>
      <c r="E125" s="105"/>
      <c r="F125" s="105"/>
      <c r="G125" s="105"/>
      <c r="I125" s="52"/>
      <c r="J125" s="48">
        <f t="shared" si="3"/>
        <v>0</v>
      </c>
      <c r="K125" s="76"/>
      <c r="L125">
        <v>2</v>
      </c>
      <c r="N125" s="48">
        <f t="shared" si="6"/>
        <v>0</v>
      </c>
      <c r="O125" s="75">
        <v>0.8</v>
      </c>
    </row>
    <row r="126" spans="1:15">
      <c r="A126" s="77" t="s">
        <v>134</v>
      </c>
      <c r="B126" s="77">
        <v>19</v>
      </c>
      <c r="C126" s="77">
        <v>24</v>
      </c>
      <c r="D126" s="99" t="s">
        <v>247</v>
      </c>
      <c r="E126" s="99"/>
      <c r="F126" s="99"/>
      <c r="G126" s="99"/>
      <c r="H126" s="64">
        <v>9</v>
      </c>
      <c r="I126" s="78" t="s">
        <v>268</v>
      </c>
      <c r="J126" s="79">
        <f t="shared" si="3"/>
        <v>37.5</v>
      </c>
      <c r="K126" s="80">
        <f>J126+J126*0.1</f>
        <v>41.25</v>
      </c>
      <c r="L126" s="77">
        <v>21</v>
      </c>
      <c r="M126" s="79">
        <v>8</v>
      </c>
      <c r="N126" s="79">
        <f t="shared" si="6"/>
        <v>38.095238095238095</v>
      </c>
      <c r="O126" s="81">
        <v>0.8</v>
      </c>
    </row>
    <row r="127" spans="1:15" s="89" customFormat="1">
      <c r="A127" s="89" t="s">
        <v>132</v>
      </c>
      <c r="C127" s="89">
        <v>7</v>
      </c>
      <c r="D127" s="86"/>
      <c r="E127" s="90"/>
      <c r="F127" s="90"/>
      <c r="G127" s="90"/>
      <c r="H127" s="89">
        <v>1</v>
      </c>
      <c r="I127" s="86"/>
      <c r="J127" s="91">
        <f t="shared" si="3"/>
        <v>14.285714285714285</v>
      </c>
      <c r="K127" s="87"/>
      <c r="L127" s="89">
        <v>7</v>
      </c>
      <c r="M127" s="91">
        <v>1</v>
      </c>
      <c r="N127" s="91">
        <f t="shared" si="6"/>
        <v>14.285714285714285</v>
      </c>
      <c r="O127" s="88">
        <v>0.8</v>
      </c>
    </row>
    <row r="128" spans="1:15" s="89" customFormat="1">
      <c r="A128" s="89" t="s">
        <v>133</v>
      </c>
      <c r="C128" s="89">
        <v>2</v>
      </c>
      <c r="D128" s="86"/>
      <c r="E128" s="90"/>
      <c r="F128" s="90"/>
      <c r="G128" s="90"/>
      <c r="I128" s="86"/>
      <c r="J128" s="91">
        <f t="shared" si="3"/>
        <v>0</v>
      </c>
      <c r="K128" s="87"/>
      <c r="L128" s="89">
        <v>2</v>
      </c>
      <c r="M128" s="91"/>
      <c r="N128" s="91">
        <f t="shared" si="6"/>
        <v>0</v>
      </c>
      <c r="O128" s="88">
        <v>0.8</v>
      </c>
    </row>
    <row r="129" spans="1:15" s="89" customFormat="1">
      <c r="A129" s="89" t="s">
        <v>134</v>
      </c>
      <c r="C129" s="89">
        <v>4</v>
      </c>
      <c r="D129" s="86"/>
      <c r="E129" s="90"/>
      <c r="F129" s="90"/>
      <c r="G129" s="90"/>
      <c r="H129" s="89">
        <v>3</v>
      </c>
      <c r="I129" s="86"/>
      <c r="J129" s="91">
        <f t="shared" si="3"/>
        <v>75</v>
      </c>
      <c r="K129" s="87"/>
      <c r="L129" s="89">
        <v>2</v>
      </c>
      <c r="M129" s="91">
        <v>2</v>
      </c>
      <c r="N129" s="91">
        <f t="shared" si="6"/>
        <v>100</v>
      </c>
      <c r="O129" s="88">
        <v>0.8</v>
      </c>
    </row>
    <row r="130" spans="1:15" s="89" customFormat="1">
      <c r="A130" s="89" t="s">
        <v>135</v>
      </c>
      <c r="C130" s="89">
        <v>5</v>
      </c>
      <c r="D130" s="86"/>
      <c r="E130" s="90"/>
      <c r="F130" s="90"/>
      <c r="G130" s="90"/>
      <c r="H130" s="89">
        <v>3</v>
      </c>
      <c r="I130" s="86"/>
      <c r="J130" s="91">
        <f t="shared" si="3"/>
        <v>60</v>
      </c>
      <c r="K130" s="87"/>
      <c r="L130" s="89">
        <v>4</v>
      </c>
      <c r="M130" s="91">
        <v>3</v>
      </c>
      <c r="N130" s="91">
        <f t="shared" si="6"/>
        <v>75</v>
      </c>
      <c r="O130" s="88">
        <v>0.8</v>
      </c>
    </row>
    <row r="131" spans="1:15" s="89" customFormat="1">
      <c r="A131" s="89" t="s">
        <v>136</v>
      </c>
      <c r="C131" s="89">
        <v>2</v>
      </c>
      <c r="D131" s="86"/>
      <c r="E131" s="90"/>
      <c r="F131" s="90"/>
      <c r="G131" s="90"/>
      <c r="H131" s="89">
        <v>2</v>
      </c>
      <c r="I131" s="86"/>
      <c r="J131" s="91">
        <f t="shared" ref="J131:J194" si="7">H131/C131*100</f>
        <v>100</v>
      </c>
      <c r="K131" s="87"/>
      <c r="L131" s="89">
        <v>2</v>
      </c>
      <c r="M131" s="91">
        <v>2</v>
      </c>
      <c r="N131" s="91">
        <f t="shared" si="6"/>
        <v>100</v>
      </c>
      <c r="O131" s="88">
        <v>0.8</v>
      </c>
    </row>
    <row r="132" spans="1:15" s="89" customFormat="1">
      <c r="A132" s="89" t="s">
        <v>137</v>
      </c>
      <c r="C132" s="89">
        <v>4</v>
      </c>
      <c r="D132" s="86"/>
      <c r="E132" s="90"/>
      <c r="F132" s="90"/>
      <c r="G132" s="90"/>
      <c r="I132" s="86"/>
      <c r="J132" s="91">
        <f t="shared" si="7"/>
        <v>0</v>
      </c>
      <c r="K132" s="87"/>
      <c r="L132" s="89">
        <v>4</v>
      </c>
      <c r="M132" s="91"/>
      <c r="N132" s="91">
        <f t="shared" si="6"/>
        <v>0</v>
      </c>
      <c r="O132" s="88">
        <v>0.8</v>
      </c>
    </row>
    <row r="133" spans="1:15">
      <c r="A133" s="77" t="s">
        <v>148</v>
      </c>
      <c r="B133" s="77">
        <v>31</v>
      </c>
      <c r="C133" s="77">
        <v>35</v>
      </c>
      <c r="D133" s="99" t="s">
        <v>248</v>
      </c>
      <c r="E133" s="99"/>
      <c r="F133" s="99"/>
      <c r="G133" s="99"/>
      <c r="H133" s="77">
        <v>14</v>
      </c>
      <c r="I133" s="78" t="s">
        <v>266</v>
      </c>
      <c r="J133" s="79">
        <f t="shared" si="7"/>
        <v>40</v>
      </c>
      <c r="K133" s="80">
        <f>J133+J133*0.1</f>
        <v>44</v>
      </c>
      <c r="L133" s="77">
        <v>29</v>
      </c>
      <c r="M133" s="79">
        <v>14</v>
      </c>
      <c r="N133" s="79">
        <f t="shared" si="6"/>
        <v>48.275862068965516</v>
      </c>
      <c r="O133" s="81">
        <v>0.8</v>
      </c>
    </row>
    <row r="134" spans="1:15">
      <c r="A134" t="s">
        <v>139</v>
      </c>
      <c r="C134">
        <v>2</v>
      </c>
      <c r="D134" s="52"/>
      <c r="E134" s="105"/>
      <c r="F134" s="105"/>
      <c r="G134" s="105"/>
      <c r="H134">
        <v>2</v>
      </c>
      <c r="I134" s="52"/>
      <c r="J134" s="48">
        <f t="shared" si="7"/>
        <v>100</v>
      </c>
      <c r="K134" s="76"/>
      <c r="L134">
        <v>2</v>
      </c>
      <c r="M134" s="48">
        <v>2</v>
      </c>
      <c r="N134" s="48">
        <f t="shared" si="6"/>
        <v>100</v>
      </c>
      <c r="O134" s="75">
        <v>0.8</v>
      </c>
    </row>
    <row r="135" spans="1:15">
      <c r="A135" t="s">
        <v>140</v>
      </c>
      <c r="C135">
        <v>2</v>
      </c>
      <c r="D135" s="52"/>
      <c r="E135" s="105"/>
      <c r="F135" s="105"/>
      <c r="G135" s="105"/>
      <c r="I135" s="52"/>
      <c r="J135" s="48">
        <f t="shared" si="7"/>
        <v>0</v>
      </c>
      <c r="K135" s="76"/>
      <c r="N135" s="48">
        <v>0</v>
      </c>
      <c r="O135" s="75">
        <v>0.8</v>
      </c>
    </row>
    <row r="136" spans="1:15">
      <c r="A136" t="s">
        <v>141</v>
      </c>
      <c r="C136">
        <v>1</v>
      </c>
      <c r="D136" s="52"/>
      <c r="E136" s="105"/>
      <c r="F136" s="105"/>
      <c r="G136" s="105"/>
      <c r="I136" s="52"/>
      <c r="J136" s="48">
        <f t="shared" si="7"/>
        <v>0</v>
      </c>
      <c r="K136" s="76"/>
      <c r="N136" s="48">
        <v>0</v>
      </c>
      <c r="O136" s="75">
        <v>0.8</v>
      </c>
    </row>
    <row r="137" spans="1:15">
      <c r="A137" t="s">
        <v>142</v>
      </c>
      <c r="C137">
        <v>4</v>
      </c>
      <c r="D137" s="52"/>
      <c r="E137" s="105"/>
      <c r="F137" s="105"/>
      <c r="G137" s="105"/>
      <c r="H137">
        <v>4</v>
      </c>
      <c r="I137" s="52"/>
      <c r="J137" s="48">
        <f t="shared" si="7"/>
        <v>100</v>
      </c>
      <c r="K137" s="76"/>
      <c r="L137">
        <v>4</v>
      </c>
      <c r="M137" s="48">
        <v>4</v>
      </c>
      <c r="N137" s="48">
        <f t="shared" ref="N137:N144" si="8">M137/L137*100</f>
        <v>100</v>
      </c>
      <c r="O137" s="75">
        <v>0.8</v>
      </c>
    </row>
    <row r="138" spans="1:15">
      <c r="A138" t="s">
        <v>143</v>
      </c>
      <c r="C138">
        <v>1</v>
      </c>
      <c r="D138" s="52"/>
      <c r="E138" s="105"/>
      <c r="F138" s="105"/>
      <c r="G138" s="105"/>
      <c r="I138" s="52"/>
      <c r="J138" s="48">
        <f t="shared" si="7"/>
        <v>0</v>
      </c>
      <c r="K138" s="76"/>
      <c r="L138">
        <v>1</v>
      </c>
      <c r="N138" s="48">
        <f t="shared" si="8"/>
        <v>0</v>
      </c>
      <c r="O138" s="75">
        <v>0.8</v>
      </c>
    </row>
    <row r="139" spans="1:15">
      <c r="A139" t="s">
        <v>144</v>
      </c>
      <c r="C139">
        <v>1</v>
      </c>
      <c r="D139" s="52"/>
      <c r="E139" s="105"/>
      <c r="F139" s="105"/>
      <c r="G139" s="105"/>
      <c r="I139" s="52"/>
      <c r="J139" s="48">
        <f t="shared" si="7"/>
        <v>0</v>
      </c>
      <c r="K139" s="76"/>
      <c r="L139">
        <v>1</v>
      </c>
      <c r="N139" s="48">
        <f t="shared" si="8"/>
        <v>0</v>
      </c>
      <c r="O139" s="75">
        <v>0.8</v>
      </c>
    </row>
    <row r="140" spans="1:15">
      <c r="A140" t="s">
        <v>145</v>
      </c>
      <c r="C140">
        <v>3</v>
      </c>
      <c r="D140" s="52"/>
      <c r="E140" s="105"/>
      <c r="F140" s="105"/>
      <c r="G140" s="105"/>
      <c r="I140" s="52"/>
      <c r="J140" s="48">
        <f t="shared" si="7"/>
        <v>0</v>
      </c>
      <c r="K140" s="76"/>
      <c r="L140">
        <v>3</v>
      </c>
      <c r="N140" s="48">
        <f t="shared" si="8"/>
        <v>0</v>
      </c>
      <c r="O140" s="75">
        <v>0.8</v>
      </c>
    </row>
    <row r="141" spans="1:15">
      <c r="A141" t="s">
        <v>146</v>
      </c>
      <c r="C141">
        <v>6</v>
      </c>
      <c r="D141" s="52"/>
      <c r="E141" s="105"/>
      <c r="F141" s="105"/>
      <c r="G141" s="105"/>
      <c r="H141">
        <v>6</v>
      </c>
      <c r="I141" s="52"/>
      <c r="J141" s="48">
        <f t="shared" si="7"/>
        <v>100</v>
      </c>
      <c r="K141" s="76"/>
      <c r="L141">
        <v>6</v>
      </c>
      <c r="M141" s="48">
        <v>6</v>
      </c>
      <c r="N141" s="48">
        <f t="shared" si="8"/>
        <v>100</v>
      </c>
      <c r="O141" s="75">
        <v>0.8</v>
      </c>
    </row>
    <row r="142" spans="1:15">
      <c r="A142" t="s">
        <v>147</v>
      </c>
      <c r="C142">
        <v>2</v>
      </c>
      <c r="D142" s="52"/>
      <c r="E142" s="105"/>
      <c r="F142" s="105"/>
      <c r="G142" s="105"/>
      <c r="H142">
        <v>1</v>
      </c>
      <c r="I142" s="52"/>
      <c r="J142" s="48">
        <f t="shared" si="7"/>
        <v>50</v>
      </c>
      <c r="K142" s="76"/>
      <c r="L142">
        <v>2</v>
      </c>
      <c r="M142" s="48">
        <v>1</v>
      </c>
      <c r="N142" s="48">
        <f t="shared" si="8"/>
        <v>50</v>
      </c>
      <c r="O142" s="75">
        <v>0.8</v>
      </c>
    </row>
    <row r="143" spans="1:15">
      <c r="A143" s="60" t="s">
        <v>148</v>
      </c>
      <c r="B143" s="60"/>
      <c r="C143" s="60">
        <v>6</v>
      </c>
      <c r="D143" s="93"/>
      <c r="E143" s="92"/>
      <c r="F143" s="92"/>
      <c r="G143" s="92"/>
      <c r="H143" s="60"/>
      <c r="I143" s="93"/>
      <c r="J143" s="69">
        <f t="shared" si="7"/>
        <v>0</v>
      </c>
      <c r="K143" s="94"/>
      <c r="L143" s="60">
        <v>6</v>
      </c>
      <c r="M143" s="69"/>
      <c r="N143" s="69">
        <f t="shared" si="8"/>
        <v>0</v>
      </c>
      <c r="O143" s="95">
        <v>0.8</v>
      </c>
    </row>
    <row r="144" spans="1:15">
      <c r="A144" t="s">
        <v>149</v>
      </c>
      <c r="C144">
        <v>2</v>
      </c>
      <c r="D144" s="52"/>
      <c r="E144" s="105"/>
      <c r="F144" s="105"/>
      <c r="G144" s="105"/>
      <c r="I144" s="52"/>
      <c r="J144" s="48">
        <f t="shared" si="7"/>
        <v>0</v>
      </c>
      <c r="K144" s="76"/>
      <c r="L144">
        <v>2</v>
      </c>
      <c r="N144" s="48">
        <f t="shared" si="8"/>
        <v>0</v>
      </c>
      <c r="O144" s="75">
        <v>0.8</v>
      </c>
    </row>
    <row r="145" spans="1:15">
      <c r="A145" t="s">
        <v>150</v>
      </c>
      <c r="C145">
        <v>1</v>
      </c>
      <c r="D145" s="52"/>
      <c r="E145" s="105"/>
      <c r="F145" s="105"/>
      <c r="G145" s="105"/>
      <c r="I145" s="52"/>
      <c r="J145" s="48">
        <f t="shared" si="7"/>
        <v>0</v>
      </c>
      <c r="K145" s="76"/>
      <c r="N145" s="48">
        <v>0</v>
      </c>
      <c r="O145" s="75">
        <v>0.8</v>
      </c>
    </row>
    <row r="146" spans="1:15">
      <c r="A146" t="s">
        <v>151</v>
      </c>
      <c r="C146">
        <v>1</v>
      </c>
      <c r="D146" s="52"/>
      <c r="E146" s="105"/>
      <c r="F146" s="105"/>
      <c r="G146" s="105"/>
      <c r="I146" s="52"/>
      <c r="J146" s="48">
        <f t="shared" si="7"/>
        <v>0</v>
      </c>
      <c r="K146" s="76"/>
      <c r="L146">
        <v>1</v>
      </c>
      <c r="N146" s="48">
        <f>M146/L146*100</f>
        <v>0</v>
      </c>
      <c r="O146" s="75">
        <v>0.8</v>
      </c>
    </row>
    <row r="147" spans="1:15">
      <c r="A147" t="s">
        <v>152</v>
      </c>
      <c r="C147">
        <v>2</v>
      </c>
      <c r="D147" s="52"/>
      <c r="E147" s="105"/>
      <c r="F147" s="105"/>
      <c r="G147" s="105"/>
      <c r="I147" s="52"/>
      <c r="J147" s="48">
        <f t="shared" si="7"/>
        <v>0</v>
      </c>
      <c r="K147" s="76"/>
      <c r="N147" s="48">
        <v>0</v>
      </c>
      <c r="O147" s="75">
        <v>0.8</v>
      </c>
    </row>
    <row r="148" spans="1:15">
      <c r="A148" t="s">
        <v>153</v>
      </c>
      <c r="C148">
        <v>1</v>
      </c>
      <c r="D148" s="52"/>
      <c r="E148" s="105"/>
      <c r="F148" s="105"/>
      <c r="G148" s="105"/>
      <c r="H148">
        <v>1</v>
      </c>
      <c r="I148" s="52"/>
      <c r="J148" s="48">
        <f t="shared" si="7"/>
        <v>100</v>
      </c>
      <c r="K148" s="76"/>
      <c r="L148">
        <v>1</v>
      </c>
      <c r="M148" s="48">
        <v>1</v>
      </c>
      <c r="N148" s="48">
        <f t="shared" ref="N148:N179" si="9">M148/L148*100</f>
        <v>100</v>
      </c>
      <c r="O148" s="75">
        <v>0.8</v>
      </c>
    </row>
    <row r="149" spans="1:15">
      <c r="A149" s="77" t="s">
        <v>159</v>
      </c>
      <c r="B149" s="77">
        <v>32</v>
      </c>
      <c r="C149" s="77">
        <v>51</v>
      </c>
      <c r="D149" s="78" t="s">
        <v>246</v>
      </c>
      <c r="E149" s="99"/>
      <c r="F149" s="99"/>
      <c r="G149" s="99"/>
      <c r="H149" s="64">
        <v>29</v>
      </c>
      <c r="I149" s="78" t="s">
        <v>246</v>
      </c>
      <c r="J149" s="79">
        <f t="shared" si="7"/>
        <v>56.862745098039213</v>
      </c>
      <c r="K149" s="80">
        <f>J149+J149*0.1</f>
        <v>62.549019607843135</v>
      </c>
      <c r="L149" s="77">
        <v>50</v>
      </c>
      <c r="M149" s="79">
        <v>29</v>
      </c>
      <c r="N149" s="79">
        <f t="shared" si="9"/>
        <v>57.999999999999993</v>
      </c>
      <c r="O149" s="81">
        <v>0.8</v>
      </c>
    </row>
    <row r="150" spans="1:15">
      <c r="A150" t="s">
        <v>155</v>
      </c>
      <c r="C150">
        <v>2</v>
      </c>
      <c r="D150" s="52"/>
      <c r="E150" s="105"/>
      <c r="F150" s="105"/>
      <c r="G150" s="105"/>
      <c r="H150">
        <v>1</v>
      </c>
      <c r="I150" s="52"/>
      <c r="J150" s="48">
        <f t="shared" si="7"/>
        <v>50</v>
      </c>
      <c r="K150" s="76"/>
      <c r="L150">
        <v>2</v>
      </c>
      <c r="M150" s="48">
        <v>1</v>
      </c>
      <c r="N150" s="48">
        <f t="shared" si="9"/>
        <v>50</v>
      </c>
      <c r="O150" s="75">
        <v>0.8</v>
      </c>
    </row>
    <row r="151" spans="1:15">
      <c r="A151" t="s">
        <v>156</v>
      </c>
      <c r="C151">
        <v>1</v>
      </c>
      <c r="D151" s="52"/>
      <c r="E151" s="105"/>
      <c r="F151" s="105"/>
      <c r="G151" s="105"/>
      <c r="I151" s="52"/>
      <c r="J151" s="48">
        <f t="shared" si="7"/>
        <v>0</v>
      </c>
      <c r="K151" s="76"/>
      <c r="L151">
        <v>1</v>
      </c>
      <c r="N151" s="48">
        <f t="shared" si="9"/>
        <v>0</v>
      </c>
      <c r="O151" s="75">
        <v>0.8</v>
      </c>
    </row>
    <row r="152" spans="1:15">
      <c r="A152" t="s">
        <v>157</v>
      </c>
      <c r="C152">
        <v>3</v>
      </c>
      <c r="D152" s="52"/>
      <c r="E152" s="105"/>
      <c r="F152" s="105"/>
      <c r="G152" s="105"/>
      <c r="H152">
        <v>3</v>
      </c>
      <c r="I152" s="52"/>
      <c r="J152" s="48">
        <f t="shared" si="7"/>
        <v>100</v>
      </c>
      <c r="K152" s="76"/>
      <c r="L152">
        <v>3</v>
      </c>
      <c r="M152" s="48">
        <v>3</v>
      </c>
      <c r="N152" s="48">
        <f t="shared" si="9"/>
        <v>100</v>
      </c>
      <c r="O152" s="75">
        <v>0.8</v>
      </c>
    </row>
    <row r="153" spans="1:15">
      <c r="A153" t="s">
        <v>158</v>
      </c>
      <c r="C153">
        <v>3</v>
      </c>
      <c r="D153" s="52"/>
      <c r="E153" s="105"/>
      <c r="F153" s="105"/>
      <c r="G153" s="105"/>
      <c r="H153">
        <v>3</v>
      </c>
      <c r="I153" s="52"/>
      <c r="J153" s="48">
        <f t="shared" si="7"/>
        <v>100</v>
      </c>
      <c r="K153" s="76"/>
      <c r="L153">
        <v>3</v>
      </c>
      <c r="M153" s="48">
        <v>3</v>
      </c>
      <c r="N153" s="48">
        <f t="shared" si="9"/>
        <v>100</v>
      </c>
      <c r="O153" s="75">
        <v>0.8</v>
      </c>
    </row>
    <row r="154" spans="1:15">
      <c r="A154" t="s">
        <v>159</v>
      </c>
      <c r="C154">
        <v>13</v>
      </c>
      <c r="D154" s="52"/>
      <c r="E154" s="105"/>
      <c r="F154" s="105"/>
      <c r="G154" s="105"/>
      <c r="H154">
        <v>12</v>
      </c>
      <c r="I154" s="52"/>
      <c r="J154" s="48">
        <f t="shared" si="7"/>
        <v>92.307692307692307</v>
      </c>
      <c r="K154" s="76"/>
      <c r="L154">
        <v>13</v>
      </c>
      <c r="M154" s="48">
        <v>12</v>
      </c>
      <c r="N154" s="48">
        <f t="shared" si="9"/>
        <v>92.307692307692307</v>
      </c>
      <c r="O154" s="75">
        <v>0.8</v>
      </c>
    </row>
    <row r="155" spans="1:15">
      <c r="A155" t="s">
        <v>160</v>
      </c>
      <c r="C155">
        <v>6</v>
      </c>
      <c r="D155" s="52"/>
      <c r="E155" s="105"/>
      <c r="F155" s="105"/>
      <c r="G155" s="105"/>
      <c r="H155">
        <v>4</v>
      </c>
      <c r="I155" s="52"/>
      <c r="J155" s="48">
        <f t="shared" si="7"/>
        <v>66.666666666666657</v>
      </c>
      <c r="K155" s="76"/>
      <c r="L155">
        <v>6</v>
      </c>
      <c r="M155" s="48">
        <v>4</v>
      </c>
      <c r="N155" s="48">
        <f t="shared" si="9"/>
        <v>66.666666666666657</v>
      </c>
      <c r="O155" s="75">
        <v>0.8</v>
      </c>
    </row>
    <row r="156" spans="1:15">
      <c r="A156" t="s">
        <v>161</v>
      </c>
      <c r="C156">
        <v>2</v>
      </c>
      <c r="D156" s="52"/>
      <c r="E156" s="105"/>
      <c r="F156" s="105"/>
      <c r="G156" s="105"/>
      <c r="I156" s="52"/>
      <c r="J156" s="48">
        <f t="shared" si="7"/>
        <v>0</v>
      </c>
      <c r="K156" s="76"/>
      <c r="L156">
        <v>2</v>
      </c>
      <c r="N156" s="48">
        <f t="shared" si="9"/>
        <v>0</v>
      </c>
      <c r="O156" s="75">
        <v>0.8</v>
      </c>
    </row>
    <row r="157" spans="1:15">
      <c r="A157" t="s">
        <v>162</v>
      </c>
      <c r="C157">
        <v>5</v>
      </c>
      <c r="D157" s="52"/>
      <c r="E157" s="105"/>
      <c r="F157" s="105"/>
      <c r="G157" s="105"/>
      <c r="H157">
        <v>1</v>
      </c>
      <c r="I157" s="52"/>
      <c r="J157" s="48">
        <f t="shared" si="7"/>
        <v>20</v>
      </c>
      <c r="K157" s="76"/>
      <c r="L157">
        <v>5</v>
      </c>
      <c r="M157" s="48">
        <v>1</v>
      </c>
      <c r="N157" s="48">
        <f t="shared" si="9"/>
        <v>20</v>
      </c>
      <c r="O157" s="75">
        <v>0.8</v>
      </c>
    </row>
    <row r="158" spans="1:15">
      <c r="A158" t="s">
        <v>163</v>
      </c>
      <c r="C158">
        <v>3</v>
      </c>
      <c r="D158" s="52"/>
      <c r="E158" s="105"/>
      <c r="F158" s="105"/>
      <c r="G158" s="105"/>
      <c r="I158" s="52"/>
      <c r="J158" s="48">
        <f t="shared" si="7"/>
        <v>0</v>
      </c>
      <c r="K158" s="76"/>
      <c r="L158">
        <v>3</v>
      </c>
      <c r="N158" s="48">
        <f t="shared" si="9"/>
        <v>0</v>
      </c>
      <c r="O158" s="75">
        <v>0.8</v>
      </c>
    </row>
    <row r="159" spans="1:15">
      <c r="A159" t="s">
        <v>164</v>
      </c>
      <c r="C159">
        <v>4</v>
      </c>
      <c r="D159" s="52"/>
      <c r="E159" s="105"/>
      <c r="F159" s="105"/>
      <c r="G159" s="105"/>
      <c r="H159">
        <v>3</v>
      </c>
      <c r="I159" s="52"/>
      <c r="J159" s="48">
        <f t="shared" si="7"/>
        <v>75</v>
      </c>
      <c r="K159" s="76"/>
      <c r="L159">
        <v>4</v>
      </c>
      <c r="M159" s="48">
        <v>3</v>
      </c>
      <c r="N159" s="48">
        <f t="shared" si="9"/>
        <v>75</v>
      </c>
      <c r="O159" s="75">
        <v>0.8</v>
      </c>
    </row>
    <row r="160" spans="1:15">
      <c r="A160" t="s">
        <v>165</v>
      </c>
      <c r="C160">
        <v>3</v>
      </c>
      <c r="D160" s="52"/>
      <c r="E160" s="105"/>
      <c r="F160" s="105"/>
      <c r="G160" s="105"/>
      <c r="I160" s="52"/>
      <c r="J160" s="48">
        <f t="shared" si="7"/>
        <v>0</v>
      </c>
      <c r="K160" s="76"/>
      <c r="L160">
        <v>2</v>
      </c>
      <c r="N160" s="48">
        <f t="shared" si="9"/>
        <v>0</v>
      </c>
      <c r="O160" s="75">
        <v>0.8</v>
      </c>
    </row>
    <row r="161" spans="1:15">
      <c r="A161" t="s">
        <v>166</v>
      </c>
      <c r="C161">
        <v>1</v>
      </c>
      <c r="D161" s="52"/>
      <c r="E161" s="105"/>
      <c r="F161" s="105"/>
      <c r="G161" s="105"/>
      <c r="H161">
        <v>1</v>
      </c>
      <c r="I161" s="52"/>
      <c r="J161" s="48">
        <f t="shared" si="7"/>
        <v>100</v>
      </c>
      <c r="K161" s="76"/>
      <c r="L161">
        <v>1</v>
      </c>
      <c r="M161" s="48">
        <v>1</v>
      </c>
      <c r="N161" s="48">
        <f t="shared" si="9"/>
        <v>100</v>
      </c>
      <c r="O161" s="75">
        <v>0.8</v>
      </c>
    </row>
    <row r="162" spans="1:15">
      <c r="A162" t="s">
        <v>167</v>
      </c>
      <c r="C162">
        <v>2</v>
      </c>
      <c r="D162" s="52"/>
      <c r="E162" s="105"/>
      <c r="F162" s="105"/>
      <c r="G162" s="105"/>
      <c r="H162">
        <v>1</v>
      </c>
      <c r="I162" s="52"/>
      <c r="J162" s="48">
        <f t="shared" si="7"/>
        <v>50</v>
      </c>
      <c r="K162" s="76"/>
      <c r="L162">
        <v>2</v>
      </c>
      <c r="M162" s="48">
        <v>1</v>
      </c>
      <c r="N162" s="48">
        <f t="shared" si="9"/>
        <v>50</v>
      </c>
      <c r="O162" s="75">
        <v>0.8</v>
      </c>
    </row>
    <row r="163" spans="1:15">
      <c r="A163" t="s">
        <v>168</v>
      </c>
      <c r="C163">
        <v>2</v>
      </c>
      <c r="D163" s="52"/>
      <c r="E163" s="105"/>
      <c r="F163" s="105"/>
      <c r="G163" s="105"/>
      <c r="I163" s="52"/>
      <c r="J163" s="48">
        <f t="shared" si="7"/>
        <v>0</v>
      </c>
      <c r="K163" s="76"/>
      <c r="L163">
        <v>2</v>
      </c>
      <c r="N163" s="48">
        <f t="shared" si="9"/>
        <v>0</v>
      </c>
      <c r="O163" s="75">
        <v>0.8</v>
      </c>
    </row>
    <row r="164" spans="1:15">
      <c r="A164" t="s">
        <v>169</v>
      </c>
      <c r="C164">
        <v>1</v>
      </c>
      <c r="D164" s="52"/>
      <c r="E164" s="105"/>
      <c r="F164" s="105"/>
      <c r="G164" s="105"/>
      <c r="I164" s="52"/>
      <c r="J164" s="48">
        <f t="shared" si="7"/>
        <v>0</v>
      </c>
      <c r="K164" s="76"/>
      <c r="L164">
        <v>1</v>
      </c>
      <c r="N164" s="48">
        <f t="shared" si="9"/>
        <v>0</v>
      </c>
      <c r="O164" s="75">
        <v>0.8</v>
      </c>
    </row>
    <row r="165" spans="1:15">
      <c r="A165" s="64" t="s">
        <v>175</v>
      </c>
      <c r="B165" s="64">
        <v>19</v>
      </c>
      <c r="C165" s="64">
        <v>22</v>
      </c>
      <c r="D165" s="99" t="s">
        <v>247</v>
      </c>
      <c r="E165" s="99"/>
      <c r="F165" s="99"/>
      <c r="G165" s="99"/>
      <c r="H165" s="64">
        <v>14</v>
      </c>
      <c r="I165" s="99" t="s">
        <v>247</v>
      </c>
      <c r="J165" s="100">
        <f t="shared" si="7"/>
        <v>63.636363636363633</v>
      </c>
      <c r="K165" s="101">
        <f>J165+J165*0.1</f>
        <v>70</v>
      </c>
      <c r="L165" s="64">
        <v>17</v>
      </c>
      <c r="M165" s="100">
        <v>10</v>
      </c>
      <c r="N165" s="100">
        <f t="shared" si="9"/>
        <v>58.82352941176471</v>
      </c>
      <c r="O165" s="102">
        <v>0.8</v>
      </c>
    </row>
    <row r="166" spans="1:15">
      <c r="A166" t="s">
        <v>171</v>
      </c>
      <c r="C166">
        <v>7</v>
      </c>
      <c r="D166" s="52"/>
      <c r="E166" s="105"/>
      <c r="F166" s="105"/>
      <c r="G166" s="105"/>
      <c r="H166">
        <v>4</v>
      </c>
      <c r="I166" s="52"/>
      <c r="J166" s="48">
        <f t="shared" si="7"/>
        <v>57.142857142857139</v>
      </c>
      <c r="K166" s="76"/>
      <c r="L166">
        <v>5</v>
      </c>
      <c r="M166" s="48">
        <v>3</v>
      </c>
      <c r="N166" s="48">
        <f t="shared" si="9"/>
        <v>60</v>
      </c>
      <c r="O166" s="75">
        <v>0.8</v>
      </c>
    </row>
    <row r="167" spans="1:15">
      <c r="A167" t="s">
        <v>172</v>
      </c>
      <c r="C167">
        <v>2</v>
      </c>
      <c r="D167" s="52"/>
      <c r="E167" s="105"/>
      <c r="F167" s="105"/>
      <c r="G167" s="105"/>
      <c r="H167">
        <v>2</v>
      </c>
      <c r="I167" s="52"/>
      <c r="J167" s="48">
        <f t="shared" si="7"/>
        <v>100</v>
      </c>
      <c r="K167" s="76"/>
      <c r="L167">
        <v>2</v>
      </c>
      <c r="M167" s="48">
        <v>2</v>
      </c>
      <c r="N167" s="48">
        <f t="shared" si="9"/>
        <v>100</v>
      </c>
      <c r="O167" s="75">
        <v>0.8</v>
      </c>
    </row>
    <row r="168" spans="1:15">
      <c r="A168" t="s">
        <v>173</v>
      </c>
      <c r="C168">
        <v>2</v>
      </c>
      <c r="D168" s="52"/>
      <c r="E168" s="105"/>
      <c r="F168" s="105"/>
      <c r="G168" s="105"/>
      <c r="I168" s="52"/>
      <c r="J168" s="48">
        <f t="shared" si="7"/>
        <v>0</v>
      </c>
      <c r="K168" s="76"/>
      <c r="L168">
        <v>2</v>
      </c>
      <c r="N168" s="48">
        <f t="shared" si="9"/>
        <v>0</v>
      </c>
      <c r="O168" s="75">
        <v>0.8</v>
      </c>
    </row>
    <row r="169" spans="1:15">
      <c r="A169" t="s">
        <v>174</v>
      </c>
      <c r="C169">
        <v>2</v>
      </c>
      <c r="D169" s="52"/>
      <c r="E169" s="105"/>
      <c r="F169" s="105"/>
      <c r="G169" s="105"/>
      <c r="H169">
        <v>1</v>
      </c>
      <c r="I169" s="52"/>
      <c r="J169" s="48">
        <f t="shared" si="7"/>
        <v>50</v>
      </c>
      <c r="K169" s="76"/>
      <c r="L169">
        <v>1</v>
      </c>
      <c r="N169" s="48">
        <f t="shared" si="9"/>
        <v>0</v>
      </c>
      <c r="O169" s="75">
        <v>0.8</v>
      </c>
    </row>
    <row r="170" spans="1:15">
      <c r="A170" t="s">
        <v>175</v>
      </c>
      <c r="C170">
        <v>5</v>
      </c>
      <c r="D170" s="52"/>
      <c r="E170" s="105"/>
      <c r="F170" s="105"/>
      <c r="G170" s="105"/>
      <c r="H170">
        <v>5</v>
      </c>
      <c r="I170" s="52"/>
      <c r="J170" s="48">
        <f t="shared" si="7"/>
        <v>100</v>
      </c>
      <c r="K170" s="76"/>
      <c r="L170">
        <v>4</v>
      </c>
      <c r="M170" s="48">
        <v>4</v>
      </c>
      <c r="N170" s="48">
        <f t="shared" si="9"/>
        <v>100</v>
      </c>
      <c r="O170" s="75">
        <v>0.8</v>
      </c>
    </row>
    <row r="171" spans="1:15">
      <c r="A171" t="s">
        <v>176</v>
      </c>
      <c r="C171">
        <v>4</v>
      </c>
      <c r="D171" s="52"/>
      <c r="E171" s="105"/>
      <c r="F171" s="105"/>
      <c r="G171" s="105"/>
      <c r="H171">
        <v>2</v>
      </c>
      <c r="I171" s="52"/>
      <c r="J171" s="48">
        <f t="shared" si="7"/>
        <v>50</v>
      </c>
      <c r="K171" s="76"/>
      <c r="L171">
        <v>3</v>
      </c>
      <c r="M171" s="48">
        <v>1</v>
      </c>
      <c r="N171" s="48">
        <f t="shared" si="9"/>
        <v>33.333333333333329</v>
      </c>
      <c r="O171" s="75">
        <v>0.8</v>
      </c>
    </row>
    <row r="172" spans="1:15">
      <c r="A172" s="64" t="s">
        <v>187</v>
      </c>
      <c r="B172" s="64">
        <v>73</v>
      </c>
      <c r="C172" s="64">
        <v>83</v>
      </c>
      <c r="D172" s="99" t="s">
        <v>249</v>
      </c>
      <c r="E172" s="99"/>
      <c r="F172" s="99"/>
      <c r="G172" s="99"/>
      <c r="H172" s="64">
        <v>53</v>
      </c>
      <c r="I172" s="99" t="s">
        <v>249</v>
      </c>
      <c r="J172" s="100">
        <f t="shared" si="7"/>
        <v>63.855421686746979</v>
      </c>
      <c r="K172" s="101">
        <f>J172+J172*0.1</f>
        <v>70.240963855421683</v>
      </c>
      <c r="L172" s="64">
        <v>83</v>
      </c>
      <c r="M172" s="100">
        <v>53</v>
      </c>
      <c r="N172" s="100">
        <f t="shared" si="9"/>
        <v>63.855421686746979</v>
      </c>
      <c r="O172" s="102">
        <v>0.8</v>
      </c>
    </row>
    <row r="173" spans="1:15">
      <c r="A173" t="s">
        <v>178</v>
      </c>
      <c r="C173">
        <v>4</v>
      </c>
      <c r="D173" s="52"/>
      <c r="E173" s="105"/>
      <c r="F173" s="105"/>
      <c r="G173" s="105"/>
      <c r="H173">
        <v>3</v>
      </c>
      <c r="I173" s="52"/>
      <c r="J173" s="48">
        <f t="shared" si="7"/>
        <v>75</v>
      </c>
      <c r="K173" s="76">
        <f>J173+J173*0.1</f>
        <v>82.5</v>
      </c>
      <c r="L173">
        <v>4</v>
      </c>
      <c r="M173" s="48">
        <v>3</v>
      </c>
      <c r="N173" s="48">
        <f t="shared" si="9"/>
        <v>75</v>
      </c>
      <c r="O173" s="75">
        <v>0.8</v>
      </c>
    </row>
    <row r="174" spans="1:15">
      <c r="A174" t="s">
        <v>179</v>
      </c>
      <c r="C174">
        <v>2</v>
      </c>
      <c r="D174" s="52"/>
      <c r="E174" s="105"/>
      <c r="F174" s="105"/>
      <c r="G174" s="105"/>
      <c r="H174">
        <v>2</v>
      </c>
      <c r="I174" s="52"/>
      <c r="J174" s="48">
        <f t="shared" si="7"/>
        <v>100</v>
      </c>
      <c r="K174" s="76">
        <v>100</v>
      </c>
      <c r="L174">
        <v>2</v>
      </c>
      <c r="M174" s="48">
        <v>2</v>
      </c>
      <c r="N174" s="48">
        <f t="shared" si="9"/>
        <v>100</v>
      </c>
      <c r="O174" s="75">
        <v>0.8</v>
      </c>
    </row>
    <row r="175" spans="1:15">
      <c r="A175" t="s">
        <v>180</v>
      </c>
      <c r="C175">
        <v>1</v>
      </c>
      <c r="D175" s="52"/>
      <c r="E175" s="105"/>
      <c r="F175" s="105"/>
      <c r="G175" s="105"/>
      <c r="H175">
        <v>1</v>
      </c>
      <c r="I175" s="52"/>
      <c r="J175" s="48">
        <f t="shared" si="7"/>
        <v>100</v>
      </c>
      <c r="K175" s="76">
        <v>100</v>
      </c>
      <c r="L175">
        <v>1</v>
      </c>
      <c r="M175" s="48">
        <v>1</v>
      </c>
      <c r="N175" s="48">
        <f t="shared" si="9"/>
        <v>100</v>
      </c>
      <c r="O175" s="75">
        <v>0.8</v>
      </c>
    </row>
    <row r="176" spans="1:15">
      <c r="A176" t="s">
        <v>181</v>
      </c>
      <c r="C176">
        <v>6</v>
      </c>
      <c r="D176" s="52"/>
      <c r="E176" s="105"/>
      <c r="F176" s="105"/>
      <c r="G176" s="105"/>
      <c r="H176">
        <v>2</v>
      </c>
      <c r="I176" s="52"/>
      <c r="J176" s="48">
        <f t="shared" si="7"/>
        <v>33.333333333333329</v>
      </c>
      <c r="K176" s="76">
        <f>J176+J176*0.1</f>
        <v>36.666666666666664</v>
      </c>
      <c r="L176">
        <v>6</v>
      </c>
      <c r="M176" s="48">
        <v>2</v>
      </c>
      <c r="N176" s="48">
        <f t="shared" si="9"/>
        <v>33.333333333333329</v>
      </c>
      <c r="O176" s="75">
        <v>0.8</v>
      </c>
    </row>
    <row r="177" spans="1:15">
      <c r="A177" t="s">
        <v>182</v>
      </c>
      <c r="C177">
        <v>2</v>
      </c>
      <c r="D177" s="52"/>
      <c r="E177" s="105"/>
      <c r="F177" s="105"/>
      <c r="G177" s="105"/>
      <c r="H177">
        <v>1</v>
      </c>
      <c r="I177" s="52"/>
      <c r="J177" s="48">
        <f t="shared" si="7"/>
        <v>50</v>
      </c>
      <c r="K177" s="76">
        <f>J177+J177*0.1</f>
        <v>55</v>
      </c>
      <c r="L177">
        <v>2</v>
      </c>
      <c r="M177" s="48">
        <v>1</v>
      </c>
      <c r="N177" s="48">
        <f t="shared" si="9"/>
        <v>50</v>
      </c>
      <c r="O177" s="75">
        <v>0.8</v>
      </c>
    </row>
    <row r="178" spans="1:15">
      <c r="A178" t="s">
        <v>183</v>
      </c>
      <c r="C178">
        <v>13</v>
      </c>
      <c r="D178" s="52"/>
      <c r="E178" s="105"/>
      <c r="F178" s="105"/>
      <c r="G178" s="105"/>
      <c r="H178">
        <v>13</v>
      </c>
      <c r="I178" s="52"/>
      <c r="J178" s="48">
        <f t="shared" si="7"/>
        <v>100</v>
      </c>
      <c r="K178" s="76">
        <v>100</v>
      </c>
      <c r="L178">
        <v>13</v>
      </c>
      <c r="M178" s="48">
        <v>13</v>
      </c>
      <c r="N178" s="48">
        <f t="shared" si="9"/>
        <v>100</v>
      </c>
      <c r="O178" s="75">
        <v>0.8</v>
      </c>
    </row>
    <row r="179" spans="1:15">
      <c r="A179" t="s">
        <v>184</v>
      </c>
      <c r="C179">
        <v>2</v>
      </c>
      <c r="D179" s="52"/>
      <c r="E179" s="105"/>
      <c r="F179" s="105"/>
      <c r="G179" s="105"/>
      <c r="I179" s="52"/>
      <c r="J179" s="48">
        <f t="shared" si="7"/>
        <v>0</v>
      </c>
      <c r="K179" s="76">
        <f>J179+J179*0.1</f>
        <v>0</v>
      </c>
      <c r="L179">
        <v>2</v>
      </c>
      <c r="N179" s="48">
        <f t="shared" si="9"/>
        <v>0</v>
      </c>
      <c r="O179" s="75">
        <v>0.8</v>
      </c>
    </row>
    <row r="180" spans="1:15">
      <c r="A180" t="s">
        <v>185</v>
      </c>
      <c r="C180">
        <v>3</v>
      </c>
      <c r="D180" s="52"/>
      <c r="E180" s="105"/>
      <c r="F180" s="105"/>
      <c r="G180" s="105"/>
      <c r="H180">
        <v>2</v>
      </c>
      <c r="I180" s="52"/>
      <c r="J180" s="48">
        <f t="shared" si="7"/>
        <v>66.666666666666657</v>
      </c>
      <c r="K180" s="76">
        <f>J180+J180*0.1</f>
        <v>73.333333333333329</v>
      </c>
      <c r="L180">
        <v>3</v>
      </c>
      <c r="M180" s="48">
        <v>2</v>
      </c>
      <c r="N180" s="48">
        <f t="shared" ref="N180:N211" si="10">M180/L180*100</f>
        <v>66.666666666666657</v>
      </c>
      <c r="O180" s="75">
        <v>0.8</v>
      </c>
    </row>
    <row r="181" spans="1:15">
      <c r="A181" t="s">
        <v>186</v>
      </c>
      <c r="C181">
        <v>3</v>
      </c>
      <c r="D181" s="52"/>
      <c r="E181" s="105"/>
      <c r="F181" s="105"/>
      <c r="G181" s="105"/>
      <c r="H181">
        <v>1</v>
      </c>
      <c r="I181" s="52"/>
      <c r="J181" s="48">
        <f t="shared" si="7"/>
        <v>33.333333333333329</v>
      </c>
      <c r="K181" s="76">
        <f>J181+J181*0.1</f>
        <v>36.666666666666664</v>
      </c>
      <c r="L181">
        <v>3</v>
      </c>
      <c r="M181" s="48">
        <v>1</v>
      </c>
      <c r="N181" s="48">
        <f t="shared" si="10"/>
        <v>33.333333333333329</v>
      </c>
      <c r="O181" s="75">
        <v>0.8</v>
      </c>
    </row>
    <row r="182" spans="1:15">
      <c r="A182" t="s">
        <v>187</v>
      </c>
      <c r="C182">
        <v>16</v>
      </c>
      <c r="D182" s="52"/>
      <c r="E182" s="105"/>
      <c r="F182" s="105"/>
      <c r="G182" s="105"/>
      <c r="H182">
        <v>11</v>
      </c>
      <c r="I182" s="52"/>
      <c r="J182" s="48">
        <f t="shared" si="7"/>
        <v>68.75</v>
      </c>
      <c r="K182" s="76">
        <f>J182+J182*0.1</f>
        <v>75.625</v>
      </c>
      <c r="L182">
        <v>16</v>
      </c>
      <c r="M182" s="48">
        <v>11</v>
      </c>
      <c r="N182" s="48">
        <f t="shared" si="10"/>
        <v>68.75</v>
      </c>
      <c r="O182" s="75">
        <v>0.8</v>
      </c>
    </row>
    <row r="183" spans="1:15">
      <c r="A183" t="s">
        <v>188</v>
      </c>
      <c r="C183">
        <v>12</v>
      </c>
      <c r="D183" s="52"/>
      <c r="E183" s="105"/>
      <c r="F183" s="105"/>
      <c r="G183" s="105"/>
      <c r="H183">
        <v>7</v>
      </c>
      <c r="I183" s="52"/>
      <c r="J183" s="48">
        <f t="shared" si="7"/>
        <v>58.333333333333336</v>
      </c>
      <c r="K183" s="76">
        <f>J183+J183*0.1</f>
        <v>64.166666666666671</v>
      </c>
      <c r="L183">
        <v>12</v>
      </c>
      <c r="M183" s="48">
        <v>7</v>
      </c>
      <c r="N183" s="48">
        <f t="shared" si="10"/>
        <v>58.333333333333336</v>
      </c>
      <c r="O183" s="75">
        <v>0.8</v>
      </c>
    </row>
    <row r="184" spans="1:15">
      <c r="A184" t="s">
        <v>189</v>
      </c>
      <c r="C184">
        <v>2</v>
      </c>
      <c r="D184" s="52"/>
      <c r="E184" s="105"/>
      <c r="F184" s="105"/>
      <c r="G184" s="105"/>
      <c r="H184">
        <v>2</v>
      </c>
      <c r="I184" s="52"/>
      <c r="J184" s="48">
        <f t="shared" si="7"/>
        <v>100</v>
      </c>
      <c r="K184" s="76">
        <v>100</v>
      </c>
      <c r="L184">
        <v>2</v>
      </c>
      <c r="M184" s="48">
        <v>2</v>
      </c>
      <c r="N184" s="48">
        <f t="shared" si="10"/>
        <v>100</v>
      </c>
      <c r="O184" s="75">
        <v>0.8</v>
      </c>
    </row>
    <row r="185" spans="1:15">
      <c r="A185" t="s">
        <v>190</v>
      </c>
      <c r="C185">
        <v>7</v>
      </c>
      <c r="D185" s="52"/>
      <c r="E185" s="105"/>
      <c r="F185" s="105"/>
      <c r="G185" s="105"/>
      <c r="H185">
        <v>6</v>
      </c>
      <c r="I185" s="52"/>
      <c r="J185" s="48">
        <f t="shared" si="7"/>
        <v>85.714285714285708</v>
      </c>
      <c r="K185" s="76">
        <f t="shared" ref="K185:K197" si="11">J185+J185*0.1</f>
        <v>94.285714285714278</v>
      </c>
      <c r="L185">
        <v>7</v>
      </c>
      <c r="M185" s="48">
        <v>6</v>
      </c>
      <c r="N185" s="48">
        <f t="shared" si="10"/>
        <v>85.714285714285708</v>
      </c>
      <c r="O185" s="75">
        <v>0.8</v>
      </c>
    </row>
    <row r="186" spans="1:15">
      <c r="A186" t="s">
        <v>191</v>
      </c>
      <c r="C186">
        <v>7</v>
      </c>
      <c r="D186" s="52"/>
      <c r="E186" s="105"/>
      <c r="F186" s="105"/>
      <c r="G186" s="105"/>
      <c r="H186">
        <v>2</v>
      </c>
      <c r="I186" s="52"/>
      <c r="J186" s="48">
        <f t="shared" si="7"/>
        <v>28.571428571428569</v>
      </c>
      <c r="K186" s="76">
        <f t="shared" si="11"/>
        <v>31.428571428571427</v>
      </c>
      <c r="L186">
        <v>7</v>
      </c>
      <c r="M186" s="48">
        <v>2</v>
      </c>
      <c r="N186" s="48">
        <f t="shared" si="10"/>
        <v>28.571428571428569</v>
      </c>
      <c r="O186" s="75">
        <v>0.8</v>
      </c>
    </row>
    <row r="187" spans="1:15">
      <c r="A187" t="s">
        <v>192</v>
      </c>
      <c r="C187">
        <v>3</v>
      </c>
      <c r="D187" s="52"/>
      <c r="E187" s="105"/>
      <c r="F187" s="105"/>
      <c r="G187" s="105"/>
      <c r="I187" s="52"/>
      <c r="J187" s="48">
        <f t="shared" si="7"/>
        <v>0</v>
      </c>
      <c r="K187" s="76">
        <f t="shared" si="11"/>
        <v>0</v>
      </c>
      <c r="L187">
        <v>3</v>
      </c>
      <c r="N187" s="48">
        <f t="shared" si="10"/>
        <v>0</v>
      </c>
      <c r="O187" s="75">
        <v>0.8</v>
      </c>
    </row>
    <row r="188" spans="1:15">
      <c r="A188" s="65" t="s">
        <v>198</v>
      </c>
      <c r="B188" s="65">
        <v>28</v>
      </c>
      <c r="C188" s="65">
        <v>34</v>
      </c>
      <c r="D188" s="96" t="s">
        <v>248</v>
      </c>
      <c r="E188" s="96"/>
      <c r="F188" s="96"/>
      <c r="G188" s="96"/>
      <c r="H188" s="65">
        <v>18</v>
      </c>
      <c r="I188" s="96" t="s">
        <v>248</v>
      </c>
      <c r="J188" s="66">
        <f t="shared" si="7"/>
        <v>52.941176470588239</v>
      </c>
      <c r="K188" s="97">
        <f t="shared" si="11"/>
        <v>58.235294117647065</v>
      </c>
      <c r="L188" s="65">
        <v>34</v>
      </c>
      <c r="M188" s="66">
        <v>18</v>
      </c>
      <c r="N188" s="66">
        <f t="shared" si="10"/>
        <v>52.941176470588239</v>
      </c>
      <c r="O188" s="98">
        <v>0.8</v>
      </c>
    </row>
    <row r="189" spans="1:15">
      <c r="A189" t="s">
        <v>194</v>
      </c>
      <c r="C189">
        <v>3</v>
      </c>
      <c r="D189" s="52"/>
      <c r="E189" s="105"/>
      <c r="F189" s="105"/>
      <c r="G189" s="105"/>
      <c r="I189" s="52"/>
      <c r="J189" s="48">
        <f t="shared" si="7"/>
        <v>0</v>
      </c>
      <c r="K189" s="76">
        <f t="shared" si="11"/>
        <v>0</v>
      </c>
      <c r="L189">
        <v>3</v>
      </c>
      <c r="N189" s="48">
        <f t="shared" si="10"/>
        <v>0</v>
      </c>
      <c r="O189" s="75">
        <v>0.8</v>
      </c>
    </row>
    <row r="190" spans="1:15">
      <c r="A190" t="s">
        <v>195</v>
      </c>
      <c r="C190">
        <v>4</v>
      </c>
      <c r="D190" s="52"/>
      <c r="E190" s="105"/>
      <c r="F190" s="105"/>
      <c r="G190" s="105"/>
      <c r="H190">
        <v>2</v>
      </c>
      <c r="I190" s="52"/>
      <c r="J190" s="48">
        <f t="shared" si="7"/>
        <v>50</v>
      </c>
      <c r="K190" s="76">
        <f t="shared" si="11"/>
        <v>55</v>
      </c>
      <c r="L190">
        <v>4</v>
      </c>
      <c r="M190" s="48">
        <v>2</v>
      </c>
      <c r="N190" s="48">
        <f t="shared" si="10"/>
        <v>50</v>
      </c>
      <c r="O190" s="75">
        <v>0.8</v>
      </c>
    </row>
    <row r="191" spans="1:15">
      <c r="A191" t="s">
        <v>196</v>
      </c>
      <c r="C191">
        <v>1</v>
      </c>
      <c r="D191" s="52"/>
      <c r="E191" s="105"/>
      <c r="F191" s="105"/>
      <c r="G191" s="105"/>
      <c r="I191" s="52"/>
      <c r="J191" s="48">
        <f t="shared" si="7"/>
        <v>0</v>
      </c>
      <c r="K191" s="76">
        <f t="shared" si="11"/>
        <v>0</v>
      </c>
      <c r="L191">
        <v>1</v>
      </c>
      <c r="N191" s="48">
        <f t="shared" si="10"/>
        <v>0</v>
      </c>
      <c r="O191" s="75">
        <v>0.8</v>
      </c>
    </row>
    <row r="192" spans="1:15">
      <c r="A192" t="s">
        <v>197</v>
      </c>
      <c r="C192">
        <v>1</v>
      </c>
      <c r="D192" s="52"/>
      <c r="E192" s="105"/>
      <c r="F192" s="105"/>
      <c r="G192" s="105"/>
      <c r="I192" s="52"/>
      <c r="J192" s="48">
        <f t="shared" si="7"/>
        <v>0</v>
      </c>
      <c r="K192" s="76">
        <f t="shared" si="11"/>
        <v>0</v>
      </c>
      <c r="L192">
        <v>1</v>
      </c>
      <c r="N192" s="48">
        <f t="shared" si="10"/>
        <v>0</v>
      </c>
      <c r="O192" s="75">
        <v>0.8</v>
      </c>
    </row>
    <row r="193" spans="1:15">
      <c r="A193" t="s">
        <v>198</v>
      </c>
      <c r="C193">
        <v>6</v>
      </c>
      <c r="D193" s="52"/>
      <c r="E193" s="105"/>
      <c r="F193" s="105"/>
      <c r="G193" s="105"/>
      <c r="H193">
        <v>3</v>
      </c>
      <c r="I193" s="52"/>
      <c r="J193" s="48">
        <f t="shared" si="7"/>
        <v>50</v>
      </c>
      <c r="K193" s="76">
        <f t="shared" si="11"/>
        <v>55</v>
      </c>
      <c r="L193">
        <v>6</v>
      </c>
      <c r="M193" s="48">
        <v>3</v>
      </c>
      <c r="N193" s="48">
        <f t="shared" si="10"/>
        <v>50</v>
      </c>
      <c r="O193" s="75">
        <v>0.8</v>
      </c>
    </row>
    <row r="194" spans="1:15">
      <c r="A194" t="s">
        <v>199</v>
      </c>
      <c r="C194">
        <v>13</v>
      </c>
      <c r="D194" s="52"/>
      <c r="E194" s="105"/>
      <c r="F194" s="105"/>
      <c r="G194" s="105"/>
      <c r="H194">
        <v>9</v>
      </c>
      <c r="I194" s="52"/>
      <c r="J194" s="48">
        <f t="shared" si="7"/>
        <v>69.230769230769226</v>
      </c>
      <c r="K194" s="76">
        <f t="shared" si="11"/>
        <v>76.153846153846146</v>
      </c>
      <c r="L194">
        <v>13</v>
      </c>
      <c r="M194" s="48">
        <v>9</v>
      </c>
      <c r="N194" s="48">
        <f t="shared" si="10"/>
        <v>69.230769230769226</v>
      </c>
      <c r="O194" s="75">
        <v>0.8</v>
      </c>
    </row>
    <row r="195" spans="1:15">
      <c r="A195" t="s">
        <v>200</v>
      </c>
      <c r="C195">
        <v>5</v>
      </c>
      <c r="D195" s="52"/>
      <c r="E195" s="105"/>
      <c r="F195" s="105"/>
      <c r="G195" s="105"/>
      <c r="H195">
        <v>4</v>
      </c>
      <c r="I195" s="52"/>
      <c r="J195" s="48">
        <f t="shared" ref="J195:J224" si="12">H195/C195*100</f>
        <v>80</v>
      </c>
      <c r="K195" s="76">
        <f t="shared" si="11"/>
        <v>88</v>
      </c>
      <c r="L195">
        <v>5</v>
      </c>
      <c r="M195" s="48">
        <v>4</v>
      </c>
      <c r="N195" s="48">
        <f t="shared" si="10"/>
        <v>80</v>
      </c>
      <c r="O195" s="75">
        <v>0.8</v>
      </c>
    </row>
    <row r="196" spans="1:15">
      <c r="A196" t="s">
        <v>201</v>
      </c>
      <c r="C196">
        <v>1</v>
      </c>
      <c r="D196" s="52"/>
      <c r="E196" s="105"/>
      <c r="F196" s="105"/>
      <c r="G196" s="105"/>
      <c r="I196" s="52"/>
      <c r="J196" s="48">
        <f t="shared" si="12"/>
        <v>0</v>
      </c>
      <c r="K196" s="76">
        <f t="shared" si="11"/>
        <v>0</v>
      </c>
      <c r="L196">
        <v>1</v>
      </c>
      <c r="N196" s="48">
        <f t="shared" si="10"/>
        <v>0</v>
      </c>
      <c r="O196" s="75">
        <v>0.8</v>
      </c>
    </row>
    <row r="197" spans="1:15">
      <c r="A197" s="65" t="s">
        <v>208</v>
      </c>
      <c r="B197" s="65">
        <v>34</v>
      </c>
      <c r="C197" s="65">
        <v>37</v>
      </c>
      <c r="D197" s="96" t="s">
        <v>248</v>
      </c>
      <c r="E197" s="96"/>
      <c r="F197" s="96"/>
      <c r="G197" s="96"/>
      <c r="H197" s="65">
        <v>17</v>
      </c>
      <c r="I197" s="96" t="s">
        <v>248</v>
      </c>
      <c r="J197" s="66">
        <f t="shared" si="12"/>
        <v>45.945945945945951</v>
      </c>
      <c r="K197" s="97">
        <f t="shared" si="11"/>
        <v>50.540540540540547</v>
      </c>
      <c r="L197" s="65">
        <v>36</v>
      </c>
      <c r="M197" s="66">
        <v>16</v>
      </c>
      <c r="N197" s="66">
        <f t="shared" si="10"/>
        <v>44.444444444444443</v>
      </c>
      <c r="O197" s="98">
        <v>0.8</v>
      </c>
    </row>
    <row r="198" spans="1:15">
      <c r="A198" s="53" t="s">
        <v>12</v>
      </c>
      <c r="B198" s="53"/>
      <c r="C198" s="53">
        <v>2</v>
      </c>
      <c r="D198" s="52"/>
      <c r="E198" s="105"/>
      <c r="F198" s="105"/>
      <c r="G198" s="105"/>
      <c r="H198" s="53">
        <v>2</v>
      </c>
      <c r="I198" s="52"/>
      <c r="J198" s="48">
        <f t="shared" si="12"/>
        <v>100</v>
      </c>
      <c r="K198" s="76">
        <v>100</v>
      </c>
      <c r="L198">
        <v>2</v>
      </c>
      <c r="M198" s="48">
        <v>2</v>
      </c>
      <c r="N198" s="54">
        <f t="shared" si="10"/>
        <v>100</v>
      </c>
      <c r="O198" s="75">
        <v>0.8</v>
      </c>
    </row>
    <row r="199" spans="1:15">
      <c r="A199" s="53" t="s">
        <v>203</v>
      </c>
      <c r="B199" s="53"/>
      <c r="C199" s="53">
        <v>1</v>
      </c>
      <c r="D199" s="52"/>
      <c r="E199" s="105"/>
      <c r="F199" s="105"/>
      <c r="G199" s="105"/>
      <c r="H199" s="53"/>
      <c r="I199" s="52"/>
      <c r="J199" s="48">
        <f t="shared" si="12"/>
        <v>0</v>
      </c>
      <c r="K199" s="76">
        <f>J199+J199*0.1</f>
        <v>0</v>
      </c>
      <c r="L199">
        <v>1</v>
      </c>
      <c r="N199" s="54">
        <f t="shared" si="10"/>
        <v>0</v>
      </c>
      <c r="O199" s="75">
        <v>0.8</v>
      </c>
    </row>
    <row r="200" spans="1:15">
      <c r="A200" s="53" t="s">
        <v>204</v>
      </c>
      <c r="B200" s="53"/>
      <c r="C200" s="53">
        <v>1</v>
      </c>
      <c r="D200" s="52"/>
      <c r="E200" s="105"/>
      <c r="F200" s="105"/>
      <c r="G200" s="105"/>
      <c r="H200" s="53"/>
      <c r="I200" s="52"/>
      <c r="J200" s="48">
        <f t="shared" si="12"/>
        <v>0</v>
      </c>
      <c r="K200" s="76">
        <f>J200+J200*0.1</f>
        <v>0</v>
      </c>
      <c r="L200">
        <v>1</v>
      </c>
      <c r="N200" s="54">
        <f t="shared" si="10"/>
        <v>0</v>
      </c>
      <c r="O200" s="75">
        <v>0.8</v>
      </c>
    </row>
    <row r="201" spans="1:15">
      <c r="A201" s="53" t="s">
        <v>205</v>
      </c>
      <c r="B201" s="53"/>
      <c r="C201" s="53">
        <v>3</v>
      </c>
      <c r="D201" s="52"/>
      <c r="E201" s="105"/>
      <c r="F201" s="105"/>
      <c r="G201" s="105"/>
      <c r="H201" s="53">
        <v>1</v>
      </c>
      <c r="I201" s="52"/>
      <c r="J201" s="48">
        <f t="shared" si="12"/>
        <v>33.333333333333329</v>
      </c>
      <c r="K201" s="76">
        <f>J201+J201*0.1</f>
        <v>36.666666666666664</v>
      </c>
      <c r="L201">
        <v>3</v>
      </c>
      <c r="M201" s="48">
        <v>1</v>
      </c>
      <c r="N201" s="54">
        <f t="shared" si="10"/>
        <v>33.333333333333329</v>
      </c>
      <c r="O201" s="75">
        <v>0.8</v>
      </c>
    </row>
    <row r="202" spans="1:15">
      <c r="A202" s="53" t="s">
        <v>206</v>
      </c>
      <c r="B202" s="53"/>
      <c r="C202" s="53">
        <v>2</v>
      </c>
      <c r="D202" s="52"/>
      <c r="E202" s="105"/>
      <c r="F202" s="105"/>
      <c r="G202" s="105"/>
      <c r="H202" s="53">
        <v>2</v>
      </c>
      <c r="I202" s="52"/>
      <c r="J202" s="48">
        <f t="shared" si="12"/>
        <v>100</v>
      </c>
      <c r="K202" s="76">
        <v>100</v>
      </c>
      <c r="L202">
        <v>2</v>
      </c>
      <c r="M202" s="48">
        <v>2</v>
      </c>
      <c r="N202" s="54">
        <f t="shared" si="10"/>
        <v>100</v>
      </c>
      <c r="O202" s="75">
        <v>0.8</v>
      </c>
    </row>
    <row r="203" spans="1:15">
      <c r="A203" s="53" t="s">
        <v>207</v>
      </c>
      <c r="B203" s="53"/>
      <c r="C203" s="53">
        <v>1</v>
      </c>
      <c r="D203" s="52"/>
      <c r="E203" s="105"/>
      <c r="F203" s="105"/>
      <c r="G203" s="105"/>
      <c r="H203" s="53"/>
      <c r="I203" s="52"/>
      <c r="J203" s="48">
        <f t="shared" si="12"/>
        <v>0</v>
      </c>
      <c r="K203" s="76">
        <f t="shared" ref="K203:K220" si="13">J203+J203*0.1</f>
        <v>0</v>
      </c>
      <c r="L203">
        <v>1</v>
      </c>
      <c r="N203" s="54">
        <f t="shared" si="10"/>
        <v>0</v>
      </c>
      <c r="O203" s="75">
        <v>0.8</v>
      </c>
    </row>
    <row r="204" spans="1:15">
      <c r="A204" s="53" t="s">
        <v>208</v>
      </c>
      <c r="B204" s="53"/>
      <c r="C204" s="53">
        <v>7</v>
      </c>
      <c r="D204" s="52"/>
      <c r="E204" s="105"/>
      <c r="F204" s="105"/>
      <c r="G204" s="105"/>
      <c r="H204" s="53">
        <v>4</v>
      </c>
      <c r="I204" s="52"/>
      <c r="J204" s="48">
        <f t="shared" si="12"/>
        <v>57.142857142857139</v>
      </c>
      <c r="K204" s="76">
        <f t="shared" si="13"/>
        <v>62.857142857142854</v>
      </c>
      <c r="L204">
        <v>7</v>
      </c>
      <c r="M204" s="48">
        <v>4</v>
      </c>
      <c r="N204" s="54">
        <f t="shared" si="10"/>
        <v>57.142857142857139</v>
      </c>
      <c r="O204" s="75">
        <v>0.8</v>
      </c>
    </row>
    <row r="205" spans="1:15">
      <c r="A205" s="53" t="s">
        <v>209</v>
      </c>
      <c r="B205" s="53"/>
      <c r="C205" s="53">
        <v>11</v>
      </c>
      <c r="D205" s="52"/>
      <c r="E205" s="105"/>
      <c r="F205" s="105"/>
      <c r="G205" s="105"/>
      <c r="H205" s="53">
        <v>7</v>
      </c>
      <c r="I205" s="52"/>
      <c r="J205" s="48">
        <f t="shared" si="12"/>
        <v>63.636363636363633</v>
      </c>
      <c r="K205" s="76">
        <f t="shared" si="13"/>
        <v>70</v>
      </c>
      <c r="L205">
        <v>10</v>
      </c>
      <c r="M205" s="48">
        <v>6</v>
      </c>
      <c r="N205" s="54">
        <f t="shared" si="10"/>
        <v>60</v>
      </c>
      <c r="O205" s="75">
        <v>0.8</v>
      </c>
    </row>
    <row r="206" spans="1:15">
      <c r="A206" s="53" t="s">
        <v>210</v>
      </c>
      <c r="B206" s="53"/>
      <c r="C206" s="53">
        <v>2</v>
      </c>
      <c r="D206" s="52"/>
      <c r="E206" s="105"/>
      <c r="F206" s="105"/>
      <c r="G206" s="105"/>
      <c r="H206" s="53"/>
      <c r="I206" s="52"/>
      <c r="J206" s="48">
        <f t="shared" si="12"/>
        <v>0</v>
      </c>
      <c r="K206" s="76">
        <f t="shared" si="13"/>
        <v>0</v>
      </c>
      <c r="L206">
        <v>2</v>
      </c>
      <c r="N206" s="54">
        <f t="shared" si="10"/>
        <v>0</v>
      </c>
      <c r="O206" s="75">
        <v>0.8</v>
      </c>
    </row>
    <row r="207" spans="1:15">
      <c r="A207" s="53" t="s">
        <v>211</v>
      </c>
      <c r="B207" s="53"/>
      <c r="C207" s="53">
        <v>7</v>
      </c>
      <c r="D207" s="52"/>
      <c r="E207" s="105"/>
      <c r="F207" s="105"/>
      <c r="G207" s="105"/>
      <c r="H207" s="53">
        <v>1</v>
      </c>
      <c r="I207" s="52"/>
      <c r="J207" s="48">
        <f t="shared" si="12"/>
        <v>14.285714285714285</v>
      </c>
      <c r="K207" s="76">
        <f t="shared" si="13"/>
        <v>15.714285714285714</v>
      </c>
      <c r="L207">
        <v>7</v>
      </c>
      <c r="M207" s="48">
        <v>1</v>
      </c>
      <c r="N207" s="54">
        <f t="shared" si="10"/>
        <v>14.285714285714285</v>
      </c>
      <c r="O207" s="75">
        <v>0.8</v>
      </c>
    </row>
    <row r="208" spans="1:15">
      <c r="A208" s="65" t="s">
        <v>219</v>
      </c>
      <c r="B208" s="65">
        <v>47</v>
      </c>
      <c r="C208" s="65">
        <v>54</v>
      </c>
      <c r="D208" s="96" t="s">
        <v>246</v>
      </c>
      <c r="E208" s="96"/>
      <c r="F208" s="96"/>
      <c r="G208" s="96"/>
      <c r="H208" s="65">
        <v>12</v>
      </c>
      <c r="I208" s="96" t="s">
        <v>246</v>
      </c>
      <c r="J208" s="66">
        <f t="shared" si="12"/>
        <v>22.222222222222221</v>
      </c>
      <c r="K208" s="97">
        <f t="shared" si="13"/>
        <v>24.444444444444443</v>
      </c>
      <c r="L208" s="65">
        <v>36</v>
      </c>
      <c r="M208" s="66">
        <v>12</v>
      </c>
      <c r="N208" s="66">
        <f t="shared" si="10"/>
        <v>33.333333333333329</v>
      </c>
      <c r="O208" s="98">
        <v>0.8</v>
      </c>
    </row>
    <row r="209" spans="1:15">
      <c r="A209" t="s">
        <v>213</v>
      </c>
      <c r="C209">
        <v>2</v>
      </c>
      <c r="D209" s="52"/>
      <c r="E209" s="105"/>
      <c r="F209" s="105"/>
      <c r="G209" s="105"/>
      <c r="I209" s="52"/>
      <c r="J209" s="48">
        <f t="shared" si="12"/>
        <v>0</v>
      </c>
      <c r="K209" s="76">
        <f t="shared" si="13"/>
        <v>0</v>
      </c>
      <c r="L209">
        <v>1</v>
      </c>
      <c r="N209" s="48">
        <f t="shared" si="10"/>
        <v>0</v>
      </c>
      <c r="O209" s="75">
        <v>0.8</v>
      </c>
    </row>
    <row r="210" spans="1:15">
      <c r="A210" t="s">
        <v>214</v>
      </c>
      <c r="C210">
        <v>3</v>
      </c>
      <c r="D210" s="52"/>
      <c r="E210" s="105"/>
      <c r="F210" s="105"/>
      <c r="G210" s="105"/>
      <c r="H210">
        <v>1</v>
      </c>
      <c r="I210" s="52"/>
      <c r="J210" s="48">
        <f t="shared" si="12"/>
        <v>33.333333333333329</v>
      </c>
      <c r="K210" s="76">
        <f t="shared" si="13"/>
        <v>36.666666666666664</v>
      </c>
      <c r="L210">
        <v>1</v>
      </c>
      <c r="M210" s="48">
        <v>1</v>
      </c>
      <c r="N210" s="48">
        <f t="shared" si="10"/>
        <v>100</v>
      </c>
      <c r="O210" s="75">
        <v>0.8</v>
      </c>
    </row>
    <row r="211" spans="1:15">
      <c r="A211" t="s">
        <v>215</v>
      </c>
      <c r="C211">
        <v>6</v>
      </c>
      <c r="D211" s="52"/>
      <c r="E211" s="105"/>
      <c r="F211" s="105"/>
      <c r="G211" s="105"/>
      <c r="H211">
        <v>1</v>
      </c>
      <c r="I211" s="52"/>
      <c r="J211" s="48">
        <f t="shared" si="12"/>
        <v>16.666666666666664</v>
      </c>
      <c r="K211" s="76">
        <f t="shared" si="13"/>
        <v>18.333333333333332</v>
      </c>
      <c r="L211">
        <v>5</v>
      </c>
      <c r="M211" s="48">
        <v>1</v>
      </c>
      <c r="N211" s="48">
        <f t="shared" si="10"/>
        <v>20</v>
      </c>
      <c r="O211" s="75">
        <v>0.8</v>
      </c>
    </row>
    <row r="212" spans="1:15">
      <c r="A212" t="s">
        <v>174</v>
      </c>
      <c r="C212">
        <v>3</v>
      </c>
      <c r="D212" s="52"/>
      <c r="E212" s="105"/>
      <c r="F212" s="105"/>
      <c r="G212" s="105"/>
      <c r="I212" s="52"/>
      <c r="J212" s="48">
        <f t="shared" si="12"/>
        <v>0</v>
      </c>
      <c r="K212" s="76">
        <f t="shared" si="13"/>
        <v>0</v>
      </c>
      <c r="N212" s="48">
        <v>0</v>
      </c>
      <c r="O212" s="75">
        <v>0.8</v>
      </c>
    </row>
    <row r="213" spans="1:15">
      <c r="A213" t="s">
        <v>216</v>
      </c>
      <c r="C213">
        <v>5</v>
      </c>
      <c r="D213" s="52"/>
      <c r="E213" s="105"/>
      <c r="F213" s="105"/>
      <c r="G213" s="105"/>
      <c r="I213" s="52"/>
      <c r="J213" s="48">
        <f t="shared" si="12"/>
        <v>0</v>
      </c>
      <c r="K213" s="76">
        <f t="shared" si="13"/>
        <v>0</v>
      </c>
      <c r="L213">
        <v>4</v>
      </c>
      <c r="N213" s="48">
        <f>M213/L213*100</f>
        <v>0</v>
      </c>
      <c r="O213" s="75">
        <v>0.8</v>
      </c>
    </row>
    <row r="214" spans="1:15">
      <c r="A214" t="s">
        <v>217</v>
      </c>
      <c r="C214">
        <v>3</v>
      </c>
      <c r="D214" s="52"/>
      <c r="E214" s="105"/>
      <c r="F214" s="105"/>
      <c r="G214" s="105"/>
      <c r="I214" s="52"/>
      <c r="J214" s="48">
        <f t="shared" si="12"/>
        <v>0</v>
      </c>
      <c r="K214" s="76">
        <f t="shared" si="13"/>
        <v>0</v>
      </c>
      <c r="L214">
        <v>2</v>
      </c>
      <c r="N214" s="48">
        <f>M214/L214*100</f>
        <v>0</v>
      </c>
      <c r="O214" s="75">
        <v>0.8</v>
      </c>
    </row>
    <row r="215" spans="1:15">
      <c r="A215" t="s">
        <v>218</v>
      </c>
      <c r="C215">
        <v>1</v>
      </c>
      <c r="D215" s="52"/>
      <c r="E215" s="105"/>
      <c r="F215" s="105"/>
      <c r="G215" s="105"/>
      <c r="I215" s="52"/>
      <c r="J215" s="48">
        <f t="shared" si="12"/>
        <v>0</v>
      </c>
      <c r="K215" s="76">
        <f t="shared" si="13"/>
        <v>0</v>
      </c>
      <c r="N215" s="48">
        <v>0</v>
      </c>
      <c r="O215" s="75">
        <v>0.8</v>
      </c>
    </row>
    <row r="216" spans="1:15">
      <c r="A216" t="s">
        <v>219</v>
      </c>
      <c r="C216">
        <v>6</v>
      </c>
      <c r="D216" s="52"/>
      <c r="E216" s="105"/>
      <c r="F216" s="105"/>
      <c r="G216" s="105"/>
      <c r="H216">
        <v>2</v>
      </c>
      <c r="I216" s="52"/>
      <c r="J216" s="48">
        <f t="shared" si="12"/>
        <v>33.333333333333329</v>
      </c>
      <c r="K216" s="76">
        <f t="shared" si="13"/>
        <v>36.666666666666664</v>
      </c>
      <c r="L216">
        <v>6</v>
      </c>
      <c r="M216" s="48">
        <v>2</v>
      </c>
      <c r="N216" s="48">
        <f>M216/L216*100</f>
        <v>33.333333333333329</v>
      </c>
      <c r="O216" s="75">
        <v>0.8</v>
      </c>
    </row>
    <row r="217" spans="1:15">
      <c r="A217" t="s">
        <v>220</v>
      </c>
      <c r="C217">
        <v>13</v>
      </c>
      <c r="D217" s="52"/>
      <c r="E217" s="105"/>
      <c r="F217" s="105"/>
      <c r="G217" s="105"/>
      <c r="H217">
        <v>6</v>
      </c>
      <c r="I217" s="52"/>
      <c r="J217" s="48">
        <f t="shared" si="12"/>
        <v>46.153846153846153</v>
      </c>
      <c r="K217" s="76">
        <f t="shared" si="13"/>
        <v>50.769230769230766</v>
      </c>
      <c r="L217">
        <v>13</v>
      </c>
      <c r="M217" s="48">
        <v>6</v>
      </c>
      <c r="N217" s="48">
        <f>M217/L217*100</f>
        <v>46.153846153846153</v>
      </c>
      <c r="O217" s="75">
        <v>0.8</v>
      </c>
    </row>
    <row r="218" spans="1:15">
      <c r="A218" t="s">
        <v>221</v>
      </c>
      <c r="C218">
        <v>3</v>
      </c>
      <c r="D218" s="52"/>
      <c r="E218" s="105"/>
      <c r="F218" s="105"/>
      <c r="G218" s="105"/>
      <c r="I218" s="52"/>
      <c r="J218" s="48">
        <f t="shared" si="12"/>
        <v>0</v>
      </c>
      <c r="K218" s="76">
        <f t="shared" si="13"/>
        <v>0</v>
      </c>
      <c r="N218" s="48">
        <v>0</v>
      </c>
      <c r="O218" s="75">
        <v>0.8</v>
      </c>
    </row>
    <row r="219" spans="1:15">
      <c r="A219" t="s">
        <v>222</v>
      </c>
      <c r="C219">
        <v>2</v>
      </c>
      <c r="D219" s="52"/>
      <c r="E219" s="105"/>
      <c r="F219" s="105"/>
      <c r="G219" s="105"/>
      <c r="I219" s="52"/>
      <c r="J219" s="48">
        <f t="shared" si="12"/>
        <v>0</v>
      </c>
      <c r="K219" s="76">
        <f t="shared" si="13"/>
        <v>0</v>
      </c>
      <c r="N219" s="48">
        <v>0</v>
      </c>
      <c r="O219" s="75">
        <v>0.8</v>
      </c>
    </row>
    <row r="220" spans="1:15">
      <c r="A220" t="s">
        <v>223</v>
      </c>
      <c r="C220">
        <v>2</v>
      </c>
      <c r="D220" s="52"/>
      <c r="E220" s="105"/>
      <c r="F220" s="105"/>
      <c r="G220" s="105"/>
      <c r="I220" s="52"/>
      <c r="J220" s="48">
        <f t="shared" si="12"/>
        <v>0</v>
      </c>
      <c r="K220" s="76">
        <f t="shared" si="13"/>
        <v>0</v>
      </c>
      <c r="L220">
        <v>1</v>
      </c>
      <c r="N220" s="48">
        <f>M220/L220*100</f>
        <v>0</v>
      </c>
      <c r="O220" s="75">
        <v>0.8</v>
      </c>
    </row>
    <row r="221" spans="1:15">
      <c r="A221" t="s">
        <v>224</v>
      </c>
      <c r="C221">
        <v>2</v>
      </c>
      <c r="D221" s="52"/>
      <c r="E221" s="105"/>
      <c r="F221" s="105"/>
      <c r="G221" s="105"/>
      <c r="H221">
        <v>2</v>
      </c>
      <c r="I221" s="52"/>
      <c r="J221" s="48">
        <f t="shared" si="12"/>
        <v>100</v>
      </c>
      <c r="K221" s="76">
        <v>100</v>
      </c>
      <c r="L221">
        <v>2</v>
      </c>
      <c r="M221" s="48">
        <v>2</v>
      </c>
      <c r="N221" s="48">
        <f>M221/L221*100</f>
        <v>100</v>
      </c>
      <c r="O221" s="75">
        <v>0.8</v>
      </c>
    </row>
    <row r="222" spans="1:15">
      <c r="A222" t="s">
        <v>225</v>
      </c>
      <c r="C222">
        <v>3</v>
      </c>
      <c r="D222" s="52"/>
      <c r="E222" s="105"/>
      <c r="F222" s="105"/>
      <c r="G222" s="105"/>
      <c r="I222" s="52"/>
      <c r="J222" s="48">
        <f t="shared" si="12"/>
        <v>0</v>
      </c>
      <c r="K222" s="76">
        <f>J222+J222*0.1</f>
        <v>0</v>
      </c>
      <c r="L222">
        <v>1</v>
      </c>
      <c r="N222" s="48">
        <f>M222/L222*100</f>
        <v>0</v>
      </c>
      <c r="O222" s="75">
        <v>0.8</v>
      </c>
    </row>
    <row r="223" spans="1:15">
      <c r="A223" s="65" t="s">
        <v>273</v>
      </c>
      <c r="B223" s="65">
        <v>79</v>
      </c>
      <c r="C223" s="65">
        <v>87</v>
      </c>
      <c r="D223" s="96" t="s">
        <v>249</v>
      </c>
      <c r="E223" s="96"/>
      <c r="F223" s="96"/>
      <c r="G223" s="96"/>
      <c r="H223" s="65">
        <v>69</v>
      </c>
      <c r="I223" s="96" t="s">
        <v>249</v>
      </c>
      <c r="J223" s="66">
        <f t="shared" si="12"/>
        <v>79.310344827586206</v>
      </c>
      <c r="K223" s="97">
        <f>J223+J223*0.1</f>
        <v>87.241379310344826</v>
      </c>
      <c r="L223" s="65">
        <v>87</v>
      </c>
      <c r="M223" s="66">
        <v>69</v>
      </c>
      <c r="N223" s="66">
        <f>M223/L223*100</f>
        <v>79.310344827586206</v>
      </c>
      <c r="O223" s="98">
        <v>0.8</v>
      </c>
    </row>
    <row r="224" spans="1:15">
      <c r="A224" t="s">
        <v>232</v>
      </c>
      <c r="B224">
        <f>SUM(B3:B223)</f>
        <v>1509</v>
      </c>
      <c r="C224">
        <v>1730</v>
      </c>
      <c r="D224" s="52" t="s">
        <v>250</v>
      </c>
      <c r="E224" s="105"/>
      <c r="F224" s="105"/>
      <c r="G224" s="105"/>
      <c r="H224">
        <v>929</v>
      </c>
      <c r="I224" s="52" t="s">
        <v>250</v>
      </c>
      <c r="J224" s="48">
        <f t="shared" si="12"/>
        <v>53.699421965317917</v>
      </c>
      <c r="K224" s="76">
        <f>J224+J224*0.1</f>
        <v>59.069364161849705</v>
      </c>
      <c r="L224">
        <v>1446</v>
      </c>
      <c r="M224" s="48">
        <v>892</v>
      </c>
      <c r="N224" s="48">
        <f>M224/L224*100</f>
        <v>61.687413554633473</v>
      </c>
      <c r="O224" s="75">
        <v>0.8</v>
      </c>
    </row>
  </sheetData>
  <autoFilter ref="A2:O22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G229"/>
  <sheetViews>
    <sheetView topLeftCell="B1" workbookViewId="0">
      <selection activeCell="C11" sqref="C11"/>
    </sheetView>
  </sheetViews>
  <sheetFormatPr defaultRowHeight="15"/>
  <cols>
    <col min="1" max="1" width="43.85546875" bestFit="1" customWidth="1"/>
    <col min="2" max="2" width="31.7109375" bestFit="1" customWidth="1"/>
    <col min="3" max="3" width="33.140625" bestFit="1" customWidth="1"/>
    <col min="4" max="4" width="34.28515625" bestFit="1" customWidth="1"/>
    <col min="5" max="5" width="26.140625" bestFit="1" customWidth="1"/>
    <col min="6" max="6" width="15.5703125" customWidth="1"/>
  </cols>
  <sheetData>
    <row r="3" spans="1:7" ht="60">
      <c r="A3" s="44" t="s">
        <v>231</v>
      </c>
      <c r="B3" t="s">
        <v>233</v>
      </c>
      <c r="C3" t="s">
        <v>234</v>
      </c>
      <c r="D3" t="s">
        <v>235</v>
      </c>
      <c r="E3" t="s">
        <v>236</v>
      </c>
      <c r="F3" s="49" t="s">
        <v>237</v>
      </c>
    </row>
    <row r="4" spans="1:7">
      <c r="A4" s="45" t="s">
        <v>7</v>
      </c>
      <c r="B4" s="47">
        <v>69</v>
      </c>
      <c r="C4" s="47">
        <v>69</v>
      </c>
      <c r="D4" s="47">
        <v>41</v>
      </c>
      <c r="E4" s="47">
        <v>41</v>
      </c>
      <c r="F4" s="43">
        <f>GETPIVOTDATA("Количество по полю используемое",$A$3,"Район","41603")/GETPIVOTDATA("Количество по полю недвижимое",$A$3,"Район","41603")*100</f>
        <v>59.420289855072461</v>
      </c>
      <c r="G4">
        <f>GETPIVOTDATA("Количество по полю ДОЛЯ",$A$3,"Район","41603")/GETPIVOTDATA("Количество по полю Код ОКТМО",$A$3,"Район","41603")*100</f>
        <v>59.420289855072461</v>
      </c>
    </row>
    <row r="5" spans="1:7">
      <c r="A5" s="46" t="s">
        <v>8</v>
      </c>
      <c r="B5" s="47">
        <v>1</v>
      </c>
      <c r="C5" s="47">
        <v>1</v>
      </c>
      <c r="D5" s="47"/>
      <c r="E5" s="47"/>
    </row>
    <row r="6" spans="1:7">
      <c r="A6" s="46" t="s">
        <v>9</v>
      </c>
      <c r="B6" s="47">
        <v>5</v>
      </c>
      <c r="C6" s="47">
        <v>5</v>
      </c>
      <c r="D6" s="47">
        <v>4</v>
      </c>
      <c r="E6" s="47">
        <v>4</v>
      </c>
    </row>
    <row r="7" spans="1:7">
      <c r="A7" s="46" t="s">
        <v>10</v>
      </c>
      <c r="B7" s="47">
        <v>4</v>
      </c>
      <c r="C7" s="47">
        <v>4</v>
      </c>
      <c r="D7" s="47">
        <v>4</v>
      </c>
      <c r="E7" s="47">
        <v>4</v>
      </c>
    </row>
    <row r="8" spans="1:7">
      <c r="A8" s="46" t="s">
        <v>11</v>
      </c>
      <c r="B8" s="47">
        <v>4</v>
      </c>
      <c r="C8" s="47">
        <v>4</v>
      </c>
      <c r="D8" s="47">
        <v>1</v>
      </c>
      <c r="E8" s="47">
        <v>1</v>
      </c>
    </row>
    <row r="9" spans="1:7">
      <c r="A9" s="46" t="s">
        <v>12</v>
      </c>
      <c r="B9" s="47">
        <v>4</v>
      </c>
      <c r="C9" s="47">
        <v>4</v>
      </c>
      <c r="D9" s="47"/>
      <c r="E9" s="47"/>
    </row>
    <row r="10" spans="1:7">
      <c r="A10" s="46" t="s">
        <v>13</v>
      </c>
      <c r="B10" s="47">
        <v>8</v>
      </c>
      <c r="C10" s="47">
        <v>8</v>
      </c>
      <c r="D10" s="47">
        <v>3</v>
      </c>
      <c r="E10" s="47">
        <v>3</v>
      </c>
    </row>
    <row r="11" spans="1:7">
      <c r="A11" s="46" t="s">
        <v>14</v>
      </c>
      <c r="B11" s="47">
        <v>3</v>
      </c>
      <c r="C11" s="47">
        <v>3</v>
      </c>
      <c r="D11" s="47"/>
      <c r="E11" s="47"/>
    </row>
    <row r="12" spans="1:7">
      <c r="A12" s="46" t="s">
        <v>15</v>
      </c>
      <c r="B12" s="47">
        <v>36</v>
      </c>
      <c r="C12" s="47">
        <v>36</v>
      </c>
      <c r="D12" s="47">
        <v>29</v>
      </c>
      <c r="E12" s="47">
        <v>29</v>
      </c>
    </row>
    <row r="13" spans="1:7">
      <c r="A13" s="46" t="s">
        <v>16</v>
      </c>
      <c r="B13" s="47">
        <v>4</v>
      </c>
      <c r="C13" s="47">
        <v>4</v>
      </c>
      <c r="D13" s="47"/>
      <c r="E13" s="47"/>
    </row>
    <row r="14" spans="1:7">
      <c r="A14" s="45" t="s">
        <v>17</v>
      </c>
      <c r="B14" s="47">
        <v>22</v>
      </c>
      <c r="C14" s="47">
        <v>20</v>
      </c>
      <c r="D14" s="47">
        <v>15</v>
      </c>
      <c r="E14" s="47">
        <v>16</v>
      </c>
      <c r="F14">
        <f>GETPIVOTDATA("Количество по полю используемое",$A$3,"Район","41606")/GETPIVOTDATA("Количество по полю недвижимое",$A$3,"Район","41606")*100</f>
        <v>75</v>
      </c>
      <c r="G14">
        <f>GETPIVOTDATA("Количество по полю ДОЛЯ",$A$3,"Район","41606")/GETPIVOTDATA("Количество по полю Код ОКТМО",$A$3,"Район","41606")*100</f>
        <v>72.727272727272734</v>
      </c>
    </row>
    <row r="15" spans="1:7">
      <c r="A15" s="46" t="s">
        <v>18</v>
      </c>
      <c r="B15" s="47">
        <v>2</v>
      </c>
      <c r="C15" s="47">
        <v>2</v>
      </c>
      <c r="D15" s="47">
        <v>2</v>
      </c>
      <c r="E15" s="47">
        <v>2</v>
      </c>
    </row>
    <row r="16" spans="1:7">
      <c r="A16" s="46" t="s">
        <v>19</v>
      </c>
      <c r="B16" s="47">
        <v>8</v>
      </c>
      <c r="C16" s="47">
        <v>7</v>
      </c>
      <c r="D16" s="47">
        <v>7</v>
      </c>
      <c r="E16" s="47">
        <v>8</v>
      </c>
    </row>
    <row r="17" spans="1:7">
      <c r="A17" s="46" t="s">
        <v>20</v>
      </c>
      <c r="B17" s="47">
        <v>3</v>
      </c>
      <c r="C17" s="47">
        <v>2</v>
      </c>
      <c r="D17" s="47">
        <v>2</v>
      </c>
      <c r="E17" s="47">
        <v>2</v>
      </c>
    </row>
    <row r="18" spans="1:7">
      <c r="A18" s="46" t="s">
        <v>21</v>
      </c>
      <c r="B18" s="47">
        <v>2</v>
      </c>
      <c r="C18" s="47">
        <v>2</v>
      </c>
      <c r="D18" s="47"/>
      <c r="E18" s="47"/>
    </row>
    <row r="19" spans="1:7">
      <c r="A19" s="46" t="s">
        <v>22</v>
      </c>
      <c r="B19" s="47">
        <v>2</v>
      </c>
      <c r="C19" s="47">
        <v>2</v>
      </c>
      <c r="D19" s="47">
        <v>2</v>
      </c>
      <c r="E19" s="47">
        <v>2</v>
      </c>
    </row>
    <row r="20" spans="1:7">
      <c r="A20" s="46" t="s">
        <v>23</v>
      </c>
      <c r="B20" s="47">
        <v>2</v>
      </c>
      <c r="C20" s="47">
        <v>2</v>
      </c>
      <c r="D20" s="47"/>
      <c r="E20" s="47"/>
    </row>
    <row r="21" spans="1:7">
      <c r="A21" s="46" t="s">
        <v>24</v>
      </c>
      <c r="B21" s="47">
        <v>1</v>
      </c>
      <c r="C21" s="47">
        <v>1</v>
      </c>
      <c r="D21" s="47"/>
      <c r="E21" s="47"/>
    </row>
    <row r="22" spans="1:7">
      <c r="A22" s="46" t="s">
        <v>25</v>
      </c>
      <c r="B22" s="47">
        <v>2</v>
      </c>
      <c r="C22" s="47">
        <v>2</v>
      </c>
      <c r="D22" s="47">
        <v>2</v>
      </c>
      <c r="E22" s="47">
        <v>2</v>
      </c>
    </row>
    <row r="23" spans="1:7">
      <c r="A23" s="45" t="s">
        <v>26</v>
      </c>
      <c r="B23" s="47">
        <v>203</v>
      </c>
      <c r="C23" s="47">
        <v>167</v>
      </c>
      <c r="D23" s="47">
        <v>85</v>
      </c>
      <c r="E23" s="47">
        <v>87</v>
      </c>
      <c r="F23" s="43">
        <f>GETPIVOTDATA("Количество по полю используемое",$A$3,"Район","41609")/GETPIVOTDATA("Количество по полю недвижимое",$A$3,"Район","41609")*100</f>
        <v>50.898203592814376</v>
      </c>
      <c r="G23">
        <f>GETPIVOTDATA("Количество по полю ДОЛЯ",$A$3,"Район","41609")/GETPIVOTDATA("Количество по полю Код ОКТМО",$A$3,"Район","41609")*100</f>
        <v>42.857142857142854</v>
      </c>
    </row>
    <row r="24" spans="1:7">
      <c r="A24" s="46" t="s">
        <v>27</v>
      </c>
      <c r="B24" s="47">
        <v>16</v>
      </c>
      <c r="C24" s="47">
        <v>16</v>
      </c>
      <c r="D24" s="47">
        <v>2</v>
      </c>
      <c r="E24" s="47">
        <v>2</v>
      </c>
    </row>
    <row r="25" spans="1:7">
      <c r="A25" s="46" t="s">
        <v>28</v>
      </c>
      <c r="B25" s="47">
        <v>18</v>
      </c>
      <c r="C25" s="47">
        <v>5</v>
      </c>
      <c r="D25" s="47">
        <v>1</v>
      </c>
      <c r="E25" s="47">
        <v>1</v>
      </c>
    </row>
    <row r="26" spans="1:7">
      <c r="A26" s="46" t="s">
        <v>29</v>
      </c>
      <c r="B26" s="47">
        <v>8</v>
      </c>
      <c r="C26" s="47">
        <v>8</v>
      </c>
      <c r="D26" s="47">
        <v>5</v>
      </c>
      <c r="E26" s="47">
        <v>5</v>
      </c>
    </row>
    <row r="27" spans="1:7">
      <c r="A27" s="46" t="s">
        <v>30</v>
      </c>
      <c r="B27" s="47">
        <v>2</v>
      </c>
      <c r="C27" s="47">
        <v>2</v>
      </c>
      <c r="D27" s="47">
        <v>1</v>
      </c>
      <c r="E27" s="47">
        <v>1</v>
      </c>
    </row>
    <row r="28" spans="1:7">
      <c r="A28" s="46" t="s">
        <v>31</v>
      </c>
      <c r="B28" s="47">
        <v>11</v>
      </c>
      <c r="C28" s="47">
        <v>7</v>
      </c>
      <c r="D28" s="47">
        <v>3</v>
      </c>
      <c r="E28" s="47">
        <v>3</v>
      </c>
    </row>
    <row r="29" spans="1:7">
      <c r="A29" s="46" t="s">
        <v>32</v>
      </c>
      <c r="B29" s="47">
        <v>12</v>
      </c>
      <c r="C29" s="47">
        <v>9</v>
      </c>
      <c r="D29" s="47">
        <v>4</v>
      </c>
      <c r="E29" s="47">
        <v>4</v>
      </c>
    </row>
    <row r="30" spans="1:7">
      <c r="A30" s="46" t="s">
        <v>33</v>
      </c>
      <c r="B30" s="47">
        <v>2</v>
      </c>
      <c r="C30" s="47">
        <v>2</v>
      </c>
      <c r="D30" s="47"/>
      <c r="E30" s="47"/>
    </row>
    <row r="31" spans="1:7">
      <c r="A31" s="46" t="s">
        <v>34</v>
      </c>
      <c r="B31" s="47">
        <v>20</v>
      </c>
      <c r="C31" s="47">
        <v>20</v>
      </c>
      <c r="D31" s="47">
        <v>18</v>
      </c>
      <c r="E31" s="47">
        <v>18</v>
      </c>
    </row>
    <row r="32" spans="1:7">
      <c r="A32" s="46" t="s">
        <v>35</v>
      </c>
      <c r="B32" s="47">
        <v>12</v>
      </c>
      <c r="C32" s="47">
        <v>9</v>
      </c>
      <c r="D32" s="47">
        <v>4</v>
      </c>
      <c r="E32" s="47">
        <v>4</v>
      </c>
    </row>
    <row r="33" spans="1:7">
      <c r="A33" s="46" t="s">
        <v>36</v>
      </c>
      <c r="B33" s="47">
        <v>12</v>
      </c>
      <c r="C33" s="47">
        <v>11</v>
      </c>
      <c r="D33" s="47">
        <v>8</v>
      </c>
      <c r="E33" s="47">
        <v>8</v>
      </c>
    </row>
    <row r="34" spans="1:7">
      <c r="A34" s="46" t="s">
        <v>37</v>
      </c>
      <c r="B34" s="47">
        <v>8</v>
      </c>
      <c r="C34" s="47">
        <v>3</v>
      </c>
      <c r="D34" s="47">
        <v>1</v>
      </c>
      <c r="E34" s="47">
        <v>1</v>
      </c>
    </row>
    <row r="35" spans="1:7">
      <c r="A35" s="46" t="s">
        <v>38</v>
      </c>
      <c r="B35" s="47">
        <v>4</v>
      </c>
      <c r="C35" s="47">
        <v>4</v>
      </c>
      <c r="D35" s="47">
        <v>3</v>
      </c>
      <c r="E35" s="47">
        <v>3</v>
      </c>
    </row>
    <row r="36" spans="1:7">
      <c r="A36" s="46" t="s">
        <v>39</v>
      </c>
      <c r="B36" s="47">
        <v>7</v>
      </c>
      <c r="C36" s="47">
        <v>5</v>
      </c>
      <c r="D36" s="47">
        <v>2</v>
      </c>
      <c r="E36" s="47">
        <v>4</v>
      </c>
    </row>
    <row r="37" spans="1:7">
      <c r="A37" s="46" t="s">
        <v>40</v>
      </c>
      <c r="B37" s="47">
        <v>61</v>
      </c>
      <c r="C37" s="47">
        <v>59</v>
      </c>
      <c r="D37" s="47">
        <v>32</v>
      </c>
      <c r="E37" s="47">
        <v>32</v>
      </c>
    </row>
    <row r="38" spans="1:7">
      <c r="A38" s="46" t="s">
        <v>41</v>
      </c>
      <c r="B38" s="47">
        <v>3</v>
      </c>
      <c r="C38" s="47">
        <v>2</v>
      </c>
      <c r="D38" s="47"/>
      <c r="E38" s="47"/>
    </row>
    <row r="39" spans="1:7">
      <c r="A39" s="46" t="s">
        <v>42</v>
      </c>
      <c r="B39" s="47">
        <v>7</v>
      </c>
      <c r="C39" s="47">
        <v>5</v>
      </c>
      <c r="D39" s="47">
        <v>1</v>
      </c>
      <c r="E39" s="47">
        <v>1</v>
      </c>
    </row>
    <row r="40" spans="1:7">
      <c r="A40" s="45" t="s">
        <v>43</v>
      </c>
      <c r="B40" s="47">
        <v>141</v>
      </c>
      <c r="C40" s="47">
        <v>50</v>
      </c>
      <c r="D40" s="47">
        <v>28</v>
      </c>
      <c r="E40" s="47">
        <v>31</v>
      </c>
      <c r="F40">
        <f>GETPIVOTDATA("Количество по полю используемое",$A$3,"Район","41612")/GETPIVOTDATA("Количество по полю недвижимое",$A$3,"Район","41612")*100</f>
        <v>56.000000000000007</v>
      </c>
      <c r="G40">
        <f>GETPIVOTDATA("Количество по полю ДОЛЯ",$A$3,"Район","41612")/GETPIVOTDATA("Количество по полю Код ОКТМО",$A$3,"Район","41612")*100</f>
        <v>21.98581560283688</v>
      </c>
    </row>
    <row r="41" spans="1:7">
      <c r="A41" s="46" t="s">
        <v>44</v>
      </c>
      <c r="B41" s="47">
        <v>3</v>
      </c>
      <c r="C41" s="47">
        <v>1</v>
      </c>
      <c r="D41" s="47"/>
      <c r="E41" s="47"/>
    </row>
    <row r="42" spans="1:7">
      <c r="A42" s="46" t="s">
        <v>45</v>
      </c>
      <c r="B42" s="47">
        <v>8</v>
      </c>
      <c r="C42" s="47">
        <v>1</v>
      </c>
      <c r="D42" s="47"/>
      <c r="E42" s="47"/>
    </row>
    <row r="43" spans="1:7">
      <c r="A43" s="46" t="s">
        <v>46</v>
      </c>
      <c r="B43" s="47">
        <v>50</v>
      </c>
      <c r="C43" s="47"/>
      <c r="D43" s="47"/>
      <c r="E43" s="47"/>
    </row>
    <row r="44" spans="1:7">
      <c r="A44" s="46" t="s">
        <v>47</v>
      </c>
      <c r="B44" s="47">
        <v>5</v>
      </c>
      <c r="C44" s="47">
        <v>2</v>
      </c>
      <c r="D44" s="47">
        <v>2</v>
      </c>
      <c r="E44" s="47">
        <v>2</v>
      </c>
    </row>
    <row r="45" spans="1:7">
      <c r="A45" s="46" t="s">
        <v>48</v>
      </c>
      <c r="B45" s="47">
        <v>2</v>
      </c>
      <c r="C45" s="47"/>
      <c r="D45" s="47"/>
      <c r="E45" s="47"/>
    </row>
    <row r="46" spans="1:7">
      <c r="A46" s="46" t="s">
        <v>49</v>
      </c>
      <c r="B46" s="47">
        <v>2</v>
      </c>
      <c r="C46" s="47"/>
      <c r="D46" s="47"/>
      <c r="E46" s="47"/>
    </row>
    <row r="47" spans="1:7">
      <c r="A47" s="46" t="s">
        <v>50</v>
      </c>
      <c r="B47" s="47">
        <v>7</v>
      </c>
      <c r="C47" s="47">
        <v>4</v>
      </c>
      <c r="D47" s="47">
        <v>2</v>
      </c>
      <c r="E47" s="47">
        <v>5</v>
      </c>
    </row>
    <row r="48" spans="1:7">
      <c r="A48" s="46" t="s">
        <v>51</v>
      </c>
      <c r="B48" s="47">
        <v>6</v>
      </c>
      <c r="C48" s="47">
        <v>5</v>
      </c>
      <c r="D48" s="47"/>
      <c r="E48" s="47"/>
    </row>
    <row r="49" spans="1:7">
      <c r="A49" s="46" t="s">
        <v>52</v>
      </c>
      <c r="B49" s="47">
        <v>5</v>
      </c>
      <c r="C49" s="47">
        <v>5</v>
      </c>
      <c r="D49" s="47">
        <v>5</v>
      </c>
      <c r="E49" s="47">
        <v>5</v>
      </c>
    </row>
    <row r="50" spans="1:7">
      <c r="A50" s="46" t="s">
        <v>53</v>
      </c>
      <c r="B50" s="47">
        <v>6</v>
      </c>
      <c r="C50" s="47">
        <v>5</v>
      </c>
      <c r="D50" s="47"/>
      <c r="E50" s="47"/>
    </row>
    <row r="51" spans="1:7">
      <c r="A51" s="46" t="s">
        <v>54</v>
      </c>
      <c r="B51" s="47">
        <v>4</v>
      </c>
      <c r="C51" s="47"/>
      <c r="D51" s="47"/>
      <c r="E51" s="47"/>
    </row>
    <row r="52" spans="1:7">
      <c r="A52" s="46" t="s">
        <v>55</v>
      </c>
      <c r="B52" s="47">
        <v>1</v>
      </c>
      <c r="C52" s="47"/>
      <c r="D52" s="47"/>
      <c r="E52" s="47"/>
    </row>
    <row r="53" spans="1:7">
      <c r="A53" s="46" t="s">
        <v>56</v>
      </c>
      <c r="B53" s="47">
        <v>6</v>
      </c>
      <c r="C53" s="47"/>
      <c r="D53" s="47"/>
      <c r="E53" s="47"/>
    </row>
    <row r="54" spans="1:7">
      <c r="A54" s="46" t="s">
        <v>57</v>
      </c>
      <c r="B54" s="47">
        <v>2</v>
      </c>
      <c r="C54" s="47"/>
      <c r="D54" s="47"/>
      <c r="E54" s="47"/>
    </row>
    <row r="55" spans="1:7">
      <c r="A55" s="46" t="s">
        <v>58</v>
      </c>
      <c r="B55" s="47">
        <v>24</v>
      </c>
      <c r="C55" s="47">
        <v>24</v>
      </c>
      <c r="D55" s="47">
        <v>18</v>
      </c>
      <c r="E55" s="47">
        <v>18</v>
      </c>
    </row>
    <row r="56" spans="1:7">
      <c r="A56" s="46" t="s">
        <v>59</v>
      </c>
      <c r="B56" s="47">
        <v>1</v>
      </c>
      <c r="C56" s="47"/>
      <c r="D56" s="47"/>
      <c r="E56" s="47"/>
    </row>
    <row r="57" spans="1:7">
      <c r="A57" s="46" t="s">
        <v>60</v>
      </c>
      <c r="B57" s="47">
        <v>2</v>
      </c>
      <c r="C57" s="47">
        <v>2</v>
      </c>
      <c r="D57" s="47">
        <v>1</v>
      </c>
      <c r="E57" s="47">
        <v>1</v>
      </c>
    </row>
    <row r="58" spans="1:7">
      <c r="A58" s="46" t="s">
        <v>61</v>
      </c>
      <c r="B58" s="47">
        <v>1</v>
      </c>
      <c r="C58" s="47">
        <v>1</v>
      </c>
      <c r="D58" s="47"/>
      <c r="E58" s="47"/>
    </row>
    <row r="59" spans="1:7">
      <c r="A59" s="46" t="s">
        <v>62</v>
      </c>
      <c r="B59" s="47">
        <v>4</v>
      </c>
      <c r="C59" s="47"/>
      <c r="D59" s="47"/>
      <c r="E59" s="47"/>
    </row>
    <row r="60" spans="1:7">
      <c r="A60" s="46" t="s">
        <v>63</v>
      </c>
      <c r="B60" s="47">
        <v>2</v>
      </c>
      <c r="C60" s="47"/>
      <c r="D60" s="47"/>
      <c r="E60" s="47"/>
    </row>
    <row r="61" spans="1:7">
      <c r="A61" s="45" t="s">
        <v>64</v>
      </c>
      <c r="B61" s="47">
        <v>272</v>
      </c>
      <c r="C61" s="47">
        <v>258</v>
      </c>
      <c r="D61" s="47">
        <v>144</v>
      </c>
      <c r="E61" s="47">
        <v>145</v>
      </c>
      <c r="F61" s="48">
        <f>GETPIVOTDATA("Количество по полю используемое",$A$3,"Район","41615")/GETPIVOTDATA("Количество по полю недвижимое",$A$3,"Район","41615")*100</f>
        <v>55.813953488372093</v>
      </c>
      <c r="G61">
        <f>GETPIVOTDATA("Количество по полю ДОЛЯ",$A$3,"Район","41615")/GETPIVOTDATA("Количество по полю Код ОКТМО",$A$3,"Район","41615")*100</f>
        <v>53.308823529411761</v>
      </c>
    </row>
    <row r="62" spans="1:7">
      <c r="A62" s="46" t="s">
        <v>65</v>
      </c>
      <c r="B62" s="47">
        <v>50</v>
      </c>
      <c r="C62" s="47">
        <v>49</v>
      </c>
      <c r="D62" s="47">
        <v>19</v>
      </c>
      <c r="E62" s="47">
        <v>19</v>
      </c>
    </row>
    <row r="63" spans="1:7">
      <c r="A63" s="46" t="s">
        <v>66</v>
      </c>
      <c r="B63" s="47">
        <v>153</v>
      </c>
      <c r="C63" s="47">
        <v>145</v>
      </c>
      <c r="D63" s="47">
        <v>93</v>
      </c>
      <c r="E63" s="47">
        <v>94</v>
      </c>
    </row>
    <row r="64" spans="1:7">
      <c r="A64" s="46" t="s">
        <v>67</v>
      </c>
      <c r="B64" s="47">
        <v>1</v>
      </c>
      <c r="C64" s="47">
        <v>1</v>
      </c>
      <c r="D64" s="47"/>
      <c r="E64" s="47"/>
    </row>
    <row r="65" spans="1:7">
      <c r="A65" s="46" t="s">
        <v>68</v>
      </c>
      <c r="B65" s="47">
        <v>4</v>
      </c>
      <c r="C65" s="47">
        <v>4</v>
      </c>
      <c r="D65" s="47">
        <v>2</v>
      </c>
      <c r="E65" s="47">
        <v>2</v>
      </c>
    </row>
    <row r="66" spans="1:7">
      <c r="A66" s="46" t="s">
        <v>69</v>
      </c>
      <c r="B66" s="47">
        <v>26</v>
      </c>
      <c r="C66" s="47">
        <v>26</v>
      </c>
      <c r="D66" s="47">
        <v>10</v>
      </c>
      <c r="E66" s="47">
        <v>10</v>
      </c>
    </row>
    <row r="67" spans="1:7">
      <c r="A67" s="46" t="s">
        <v>70</v>
      </c>
      <c r="B67" s="47">
        <v>2</v>
      </c>
      <c r="C67" s="47">
        <v>2</v>
      </c>
      <c r="D67" s="47"/>
      <c r="E67" s="47"/>
    </row>
    <row r="68" spans="1:7">
      <c r="A68" s="46" t="s">
        <v>71</v>
      </c>
      <c r="B68" s="47">
        <v>5</v>
      </c>
      <c r="C68" s="47">
        <v>5</v>
      </c>
      <c r="D68" s="47">
        <v>3</v>
      </c>
      <c r="E68" s="47">
        <v>3</v>
      </c>
    </row>
    <row r="69" spans="1:7">
      <c r="A69" s="46" t="s">
        <v>72</v>
      </c>
      <c r="B69" s="47">
        <v>1</v>
      </c>
      <c r="C69" s="47">
        <v>1</v>
      </c>
      <c r="D69" s="47">
        <v>1</v>
      </c>
      <c r="E69" s="47">
        <v>1</v>
      </c>
    </row>
    <row r="70" spans="1:7">
      <c r="A70" s="46" t="s">
        <v>73</v>
      </c>
      <c r="B70" s="47">
        <v>5</v>
      </c>
      <c r="C70" s="47">
        <v>5</v>
      </c>
      <c r="D70" s="47"/>
      <c r="E70" s="47"/>
    </row>
    <row r="71" spans="1:7">
      <c r="A71" s="46" t="s">
        <v>74</v>
      </c>
      <c r="B71" s="47">
        <v>2</v>
      </c>
      <c r="C71" s="47">
        <v>2</v>
      </c>
      <c r="D71" s="47">
        <v>1</v>
      </c>
      <c r="E71" s="47">
        <v>1</v>
      </c>
    </row>
    <row r="72" spans="1:7">
      <c r="A72" s="46" t="s">
        <v>75</v>
      </c>
      <c r="B72" s="47">
        <v>17</v>
      </c>
      <c r="C72" s="47">
        <v>12</v>
      </c>
      <c r="D72" s="47">
        <v>9</v>
      </c>
      <c r="E72" s="47">
        <v>9</v>
      </c>
    </row>
    <row r="73" spans="1:7">
      <c r="A73" s="46" t="s">
        <v>76</v>
      </c>
      <c r="B73" s="47">
        <v>1</v>
      </c>
      <c r="C73" s="47">
        <v>1</v>
      </c>
      <c r="D73" s="47">
        <v>1</v>
      </c>
      <c r="E73" s="47">
        <v>1</v>
      </c>
    </row>
    <row r="74" spans="1:7">
      <c r="A74" s="46" t="s">
        <v>77</v>
      </c>
      <c r="B74" s="47">
        <v>5</v>
      </c>
      <c r="C74" s="47">
        <v>5</v>
      </c>
      <c r="D74" s="47">
        <v>5</v>
      </c>
      <c r="E74" s="47">
        <v>5</v>
      </c>
    </row>
    <row r="75" spans="1:7">
      <c r="A75" s="45" t="s">
        <v>78</v>
      </c>
      <c r="B75" s="47">
        <v>305</v>
      </c>
      <c r="C75" s="47">
        <v>270</v>
      </c>
      <c r="D75" s="47">
        <v>225</v>
      </c>
      <c r="E75" s="47">
        <v>225</v>
      </c>
      <c r="F75" s="43">
        <f>GETPIVOTDATA("Количество по полю используемое",$A$3,"Район","41618")/GETPIVOTDATA("Количество по полю недвижимое",$A$3,"Район","41618")*100</f>
        <v>83.333333333333343</v>
      </c>
      <c r="G75">
        <f>GETPIVOTDATA("Количество по полю ДОЛЯ",$A$3,"Район","41618")/GETPIVOTDATA("Количество по полю Код ОКТМО",$A$3,"Район","41618")*100</f>
        <v>73.770491803278688</v>
      </c>
    </row>
    <row r="76" spans="1:7">
      <c r="A76" s="46" t="s">
        <v>79</v>
      </c>
      <c r="B76" s="47">
        <v>1</v>
      </c>
      <c r="C76" s="47"/>
      <c r="D76" s="47"/>
      <c r="E76" s="47"/>
    </row>
    <row r="77" spans="1:7">
      <c r="A77" s="46" t="s">
        <v>80</v>
      </c>
      <c r="B77" s="47">
        <v>1</v>
      </c>
      <c r="C77" s="47">
        <v>1</v>
      </c>
      <c r="D77" s="47"/>
      <c r="E77" s="47"/>
    </row>
    <row r="78" spans="1:7">
      <c r="A78" s="46" t="s">
        <v>81</v>
      </c>
      <c r="B78" s="47">
        <v>5</v>
      </c>
      <c r="C78" s="47">
        <v>5</v>
      </c>
      <c r="D78" s="47">
        <v>4</v>
      </c>
      <c r="E78" s="47">
        <v>4</v>
      </c>
    </row>
    <row r="79" spans="1:7">
      <c r="A79" s="46" t="s">
        <v>82</v>
      </c>
      <c r="B79" s="47">
        <v>1</v>
      </c>
      <c r="C79" s="47">
        <v>1</v>
      </c>
      <c r="D79" s="47"/>
      <c r="E79" s="47"/>
    </row>
    <row r="80" spans="1:7">
      <c r="A80" s="46" t="s">
        <v>83</v>
      </c>
      <c r="B80" s="47">
        <v>148</v>
      </c>
      <c r="C80" s="47">
        <v>114</v>
      </c>
      <c r="D80" s="47">
        <v>111</v>
      </c>
      <c r="E80" s="47">
        <v>111</v>
      </c>
    </row>
    <row r="81" spans="1:7">
      <c r="A81" s="46" t="s">
        <v>84</v>
      </c>
      <c r="B81" s="47">
        <v>85</v>
      </c>
      <c r="C81" s="47">
        <v>85</v>
      </c>
      <c r="D81" s="47">
        <v>68</v>
      </c>
      <c r="E81" s="47">
        <v>68</v>
      </c>
    </row>
    <row r="82" spans="1:7">
      <c r="A82" s="46" t="s">
        <v>85</v>
      </c>
      <c r="B82" s="47">
        <v>5</v>
      </c>
      <c r="C82" s="47">
        <v>5</v>
      </c>
      <c r="D82" s="47"/>
      <c r="E82" s="47"/>
    </row>
    <row r="83" spans="1:7">
      <c r="A83" s="46" t="s">
        <v>86</v>
      </c>
      <c r="B83" s="47">
        <v>7</v>
      </c>
      <c r="C83" s="47">
        <v>7</v>
      </c>
      <c r="D83" s="47">
        <v>2</v>
      </c>
      <c r="E83" s="47">
        <v>2</v>
      </c>
    </row>
    <row r="84" spans="1:7">
      <c r="A84" s="46" t="s">
        <v>87</v>
      </c>
      <c r="B84" s="47">
        <v>2</v>
      </c>
      <c r="C84" s="47">
        <v>2</v>
      </c>
      <c r="D84" s="47">
        <v>2</v>
      </c>
      <c r="E84" s="47">
        <v>2</v>
      </c>
    </row>
    <row r="85" spans="1:7">
      <c r="A85" s="46" t="s">
        <v>88</v>
      </c>
      <c r="B85" s="47">
        <v>7</v>
      </c>
      <c r="C85" s="47">
        <v>7</v>
      </c>
      <c r="D85" s="47">
        <v>5</v>
      </c>
      <c r="E85" s="47">
        <v>5</v>
      </c>
    </row>
    <row r="86" spans="1:7">
      <c r="A86" s="46" t="s">
        <v>89</v>
      </c>
      <c r="B86" s="47">
        <v>14</v>
      </c>
      <c r="C86" s="47">
        <v>14</v>
      </c>
      <c r="D86" s="47">
        <v>7</v>
      </c>
      <c r="E86" s="47">
        <v>7</v>
      </c>
    </row>
    <row r="87" spans="1:7">
      <c r="A87" s="46" t="s">
        <v>90</v>
      </c>
      <c r="B87" s="47">
        <v>2</v>
      </c>
      <c r="C87" s="47">
        <v>2</v>
      </c>
      <c r="D87" s="47">
        <v>2</v>
      </c>
      <c r="E87" s="47">
        <v>2</v>
      </c>
    </row>
    <row r="88" spans="1:7">
      <c r="A88" s="46" t="s">
        <v>91</v>
      </c>
      <c r="B88" s="47">
        <v>9</v>
      </c>
      <c r="C88" s="47">
        <v>9</v>
      </c>
      <c r="D88" s="47">
        <v>7</v>
      </c>
      <c r="E88" s="47">
        <v>7</v>
      </c>
    </row>
    <row r="89" spans="1:7">
      <c r="A89" s="46" t="s">
        <v>92</v>
      </c>
      <c r="B89" s="47">
        <v>5</v>
      </c>
      <c r="C89" s="47">
        <v>5</v>
      </c>
      <c r="D89" s="47">
        <v>5</v>
      </c>
      <c r="E89" s="47">
        <v>5</v>
      </c>
    </row>
    <row r="90" spans="1:7">
      <c r="A90" s="46" t="s">
        <v>93</v>
      </c>
      <c r="B90" s="47">
        <v>7</v>
      </c>
      <c r="C90" s="47">
        <v>7</v>
      </c>
      <c r="D90" s="47">
        <v>7</v>
      </c>
      <c r="E90" s="47">
        <v>7</v>
      </c>
    </row>
    <row r="91" spans="1:7">
      <c r="A91" s="46" t="s">
        <v>94</v>
      </c>
      <c r="B91" s="47">
        <v>2</v>
      </c>
      <c r="C91" s="47">
        <v>2</v>
      </c>
      <c r="D91" s="47">
        <v>2</v>
      </c>
      <c r="E91" s="47">
        <v>2</v>
      </c>
    </row>
    <row r="92" spans="1:7">
      <c r="A92" s="46" t="s">
        <v>95</v>
      </c>
      <c r="B92" s="47">
        <v>2</v>
      </c>
      <c r="C92" s="47">
        <v>2</v>
      </c>
      <c r="D92" s="47">
        <v>2</v>
      </c>
      <c r="E92" s="47">
        <v>2</v>
      </c>
    </row>
    <row r="93" spans="1:7">
      <c r="A93" s="46" t="s">
        <v>96</v>
      </c>
      <c r="B93" s="47">
        <v>2</v>
      </c>
      <c r="C93" s="47">
        <v>2</v>
      </c>
      <c r="D93" s="47">
        <v>1</v>
      </c>
      <c r="E93" s="47">
        <v>1</v>
      </c>
    </row>
    <row r="94" spans="1:7">
      <c r="A94" s="45" t="s">
        <v>97</v>
      </c>
      <c r="B94" s="47">
        <v>92</v>
      </c>
      <c r="C94" s="47">
        <v>37</v>
      </c>
      <c r="D94" s="47">
        <v>16</v>
      </c>
      <c r="E94" s="47">
        <v>40</v>
      </c>
      <c r="F94" s="43">
        <f>GETPIVOTDATA("Количество по полю используемое",$A$3,"Район","41621")/GETPIVOTDATA("Количество по полю недвижимое",$A$3,"Район","41621")*100</f>
        <v>43.243243243243242</v>
      </c>
      <c r="G94">
        <f>GETPIVOTDATA("Количество по полю ДОЛЯ",$A$3,"Район","41621")/GETPIVOTDATA("Количество по полю Код ОКТМО",$A$3,"Район","41621")*100</f>
        <v>43.478260869565219</v>
      </c>
    </row>
    <row r="95" spans="1:7">
      <c r="A95" s="46" t="s">
        <v>98</v>
      </c>
      <c r="B95" s="47">
        <v>4</v>
      </c>
      <c r="C95" s="47">
        <v>4</v>
      </c>
      <c r="D95" s="47"/>
      <c r="E95" s="47"/>
    </row>
    <row r="96" spans="1:7">
      <c r="A96" s="46" t="s">
        <v>99</v>
      </c>
      <c r="B96" s="47">
        <v>15</v>
      </c>
      <c r="C96" s="47">
        <v>3</v>
      </c>
      <c r="D96" s="47">
        <v>3</v>
      </c>
      <c r="E96" s="47">
        <v>12</v>
      </c>
    </row>
    <row r="97" spans="1:7">
      <c r="A97" s="46" t="s">
        <v>100</v>
      </c>
      <c r="B97" s="47">
        <v>6</v>
      </c>
      <c r="C97" s="47">
        <v>6</v>
      </c>
      <c r="D97" s="47">
        <v>1</v>
      </c>
      <c r="E97" s="47">
        <v>1</v>
      </c>
    </row>
    <row r="98" spans="1:7">
      <c r="A98" s="46" t="s">
        <v>101</v>
      </c>
      <c r="B98" s="47">
        <v>4</v>
      </c>
      <c r="C98" s="47">
        <v>4</v>
      </c>
      <c r="D98" s="47">
        <v>2</v>
      </c>
      <c r="E98" s="47">
        <v>2</v>
      </c>
    </row>
    <row r="99" spans="1:7">
      <c r="A99" s="46" t="s">
        <v>102</v>
      </c>
      <c r="B99" s="47">
        <v>4</v>
      </c>
      <c r="C99" s="47">
        <v>4</v>
      </c>
      <c r="D99" s="47">
        <v>1</v>
      </c>
      <c r="E99" s="47">
        <v>1</v>
      </c>
    </row>
    <row r="100" spans="1:7">
      <c r="A100" s="46" t="s">
        <v>103</v>
      </c>
      <c r="B100" s="47">
        <v>1</v>
      </c>
      <c r="C100" s="47">
        <v>1</v>
      </c>
      <c r="D100" s="47"/>
      <c r="E100" s="47"/>
    </row>
    <row r="101" spans="1:7">
      <c r="A101" s="46" t="s">
        <v>104</v>
      </c>
      <c r="B101" s="47">
        <v>6</v>
      </c>
      <c r="C101" s="47">
        <v>1</v>
      </c>
      <c r="D101" s="47">
        <v>1</v>
      </c>
      <c r="E101" s="47">
        <v>6</v>
      </c>
    </row>
    <row r="102" spans="1:7">
      <c r="A102" s="46" t="s">
        <v>105</v>
      </c>
      <c r="B102" s="47">
        <v>2</v>
      </c>
      <c r="C102" s="47">
        <v>1</v>
      </c>
      <c r="D102" s="47">
        <v>1</v>
      </c>
      <c r="E102" s="47">
        <v>1</v>
      </c>
    </row>
    <row r="103" spans="1:7">
      <c r="A103" s="46" t="s">
        <v>106</v>
      </c>
      <c r="B103" s="47">
        <v>2</v>
      </c>
      <c r="C103" s="47">
        <v>2</v>
      </c>
      <c r="D103" s="47">
        <v>1</v>
      </c>
      <c r="E103" s="47">
        <v>1</v>
      </c>
    </row>
    <row r="104" spans="1:7">
      <c r="A104" s="46" t="s">
        <v>107</v>
      </c>
      <c r="B104" s="47">
        <v>3</v>
      </c>
      <c r="C104" s="47">
        <v>1</v>
      </c>
      <c r="D104" s="47"/>
      <c r="E104" s="47">
        <v>1</v>
      </c>
    </row>
    <row r="105" spans="1:7">
      <c r="A105" s="46" t="s">
        <v>108</v>
      </c>
      <c r="B105" s="47">
        <v>2</v>
      </c>
      <c r="C105" s="47">
        <v>2</v>
      </c>
      <c r="D105" s="47">
        <v>1</v>
      </c>
      <c r="E105" s="47">
        <v>1</v>
      </c>
    </row>
    <row r="106" spans="1:7">
      <c r="A106" s="46" t="s">
        <v>109</v>
      </c>
      <c r="B106" s="47">
        <v>43</v>
      </c>
      <c r="C106" s="47">
        <v>8</v>
      </c>
      <c r="D106" s="47">
        <v>5</v>
      </c>
      <c r="E106" s="47">
        <v>14</v>
      </c>
    </row>
    <row r="107" spans="1:7">
      <c r="A107" s="45" t="s">
        <v>110</v>
      </c>
      <c r="B107" s="47">
        <v>149</v>
      </c>
      <c r="C107" s="47">
        <v>139</v>
      </c>
      <c r="D107" s="47">
        <v>89</v>
      </c>
      <c r="E107" s="47">
        <v>89</v>
      </c>
      <c r="F107" s="43">
        <f>GETPIVOTDATA("Количество по полю используемое",$A$3,"Район","41624")/GETPIVOTDATA("Количество по полю недвижимое",$A$3,"Район","41624")*100</f>
        <v>64.02877697841727</v>
      </c>
      <c r="G107">
        <f>GETPIVOTDATA("Количество по полю ДОЛЯ",$A$3,"Район","41624")/GETPIVOTDATA("Количество по полю Код ОКТМО",$A$3,"Район","41624")*100</f>
        <v>59.731543624161077</v>
      </c>
    </row>
    <row r="108" spans="1:7">
      <c r="A108" s="46" t="s">
        <v>111</v>
      </c>
      <c r="B108" s="47">
        <v>4</v>
      </c>
      <c r="C108" s="47">
        <v>4</v>
      </c>
      <c r="D108" s="47">
        <v>1</v>
      </c>
      <c r="E108" s="47">
        <v>1</v>
      </c>
    </row>
    <row r="109" spans="1:7">
      <c r="A109" s="46" t="s">
        <v>112</v>
      </c>
      <c r="B109" s="47">
        <v>4</v>
      </c>
      <c r="C109" s="47">
        <v>1</v>
      </c>
      <c r="D109" s="47">
        <v>1</v>
      </c>
      <c r="E109" s="47">
        <v>1</v>
      </c>
    </row>
    <row r="110" spans="1:7">
      <c r="A110" s="46" t="s">
        <v>113</v>
      </c>
      <c r="B110" s="47">
        <v>3</v>
      </c>
      <c r="C110" s="47">
        <v>3</v>
      </c>
      <c r="D110" s="47">
        <v>2</v>
      </c>
      <c r="E110" s="47">
        <v>2</v>
      </c>
    </row>
    <row r="111" spans="1:7">
      <c r="A111" s="46" t="s">
        <v>114</v>
      </c>
      <c r="B111" s="47">
        <v>122</v>
      </c>
      <c r="C111" s="47">
        <v>122</v>
      </c>
      <c r="D111" s="47">
        <v>85</v>
      </c>
      <c r="E111" s="47">
        <v>85</v>
      </c>
    </row>
    <row r="112" spans="1:7">
      <c r="A112" s="46" t="s">
        <v>115</v>
      </c>
      <c r="B112" s="47">
        <v>3</v>
      </c>
      <c r="C112" s="47"/>
      <c r="D112" s="47"/>
      <c r="E112" s="47"/>
    </row>
    <row r="113" spans="1:7">
      <c r="A113" s="46" t="s">
        <v>116</v>
      </c>
      <c r="B113" s="47">
        <v>7</v>
      </c>
      <c r="C113" s="47">
        <v>3</v>
      </c>
      <c r="D113" s="47"/>
      <c r="E113" s="47"/>
    </row>
    <row r="114" spans="1:7">
      <c r="A114" s="46" t="s">
        <v>117</v>
      </c>
      <c r="B114" s="47">
        <v>6</v>
      </c>
      <c r="C114" s="47">
        <v>6</v>
      </c>
      <c r="D114" s="47"/>
      <c r="E114" s="47"/>
    </row>
    <row r="115" spans="1:7">
      <c r="A115" s="45" t="s">
        <v>118</v>
      </c>
      <c r="B115" s="47">
        <v>51</v>
      </c>
      <c r="C115" s="47">
        <v>43</v>
      </c>
      <c r="D115" s="47">
        <v>20</v>
      </c>
      <c r="E115" s="47">
        <v>20</v>
      </c>
      <c r="F115" s="43">
        <f>GETPIVOTDATA("Количество по полю используемое",$A$3,"Район","41625")/GETPIVOTDATA("Количество по полю недвижимое",$A$3,"Район","41625")*100</f>
        <v>46.511627906976742</v>
      </c>
      <c r="G115">
        <f>GETPIVOTDATA("Количество по полю ДОЛЯ",$A$3,"Район","41625")/GETPIVOTDATA("Количество по полю Код ОКТМО",$A$3,"Район","41625")*100</f>
        <v>39.215686274509807</v>
      </c>
    </row>
    <row r="116" spans="1:7">
      <c r="A116" s="46" t="s">
        <v>119</v>
      </c>
      <c r="B116" s="47">
        <v>6</v>
      </c>
      <c r="C116" s="47">
        <v>6</v>
      </c>
      <c r="D116" s="47">
        <v>3</v>
      </c>
      <c r="E116" s="47">
        <v>3</v>
      </c>
    </row>
    <row r="117" spans="1:7">
      <c r="A117" s="46" t="s">
        <v>120</v>
      </c>
      <c r="B117" s="47">
        <v>4</v>
      </c>
      <c r="C117" s="47">
        <v>1</v>
      </c>
      <c r="D117" s="47"/>
      <c r="E117" s="47"/>
    </row>
    <row r="118" spans="1:7">
      <c r="A118" s="46" t="s">
        <v>121</v>
      </c>
      <c r="B118" s="47">
        <v>2</v>
      </c>
      <c r="C118" s="47">
        <v>2</v>
      </c>
      <c r="D118" s="47">
        <v>2</v>
      </c>
      <c r="E118" s="47">
        <v>2</v>
      </c>
    </row>
    <row r="119" spans="1:7">
      <c r="A119" s="46" t="s">
        <v>122</v>
      </c>
      <c r="B119" s="47">
        <v>4</v>
      </c>
      <c r="C119" s="47">
        <v>2</v>
      </c>
      <c r="D119" s="47">
        <v>1</v>
      </c>
      <c r="E119" s="47">
        <v>1</v>
      </c>
    </row>
    <row r="120" spans="1:7">
      <c r="A120" s="46" t="s">
        <v>123</v>
      </c>
      <c r="B120" s="47">
        <v>2</v>
      </c>
      <c r="C120" s="47">
        <v>2</v>
      </c>
      <c r="D120" s="47">
        <v>2</v>
      </c>
      <c r="E120" s="47">
        <v>2</v>
      </c>
    </row>
    <row r="121" spans="1:7">
      <c r="A121" s="46" t="s">
        <v>124</v>
      </c>
      <c r="B121" s="47">
        <v>2</v>
      </c>
      <c r="C121" s="47">
        <v>1</v>
      </c>
      <c r="D121" s="47">
        <v>1</v>
      </c>
      <c r="E121" s="47">
        <v>1</v>
      </c>
    </row>
    <row r="122" spans="1:7">
      <c r="A122" s="46" t="s">
        <v>125</v>
      </c>
      <c r="B122" s="47">
        <v>2</v>
      </c>
      <c r="C122" s="47">
        <v>2</v>
      </c>
      <c r="D122" s="47">
        <v>1</v>
      </c>
      <c r="E122" s="47">
        <v>1</v>
      </c>
    </row>
    <row r="123" spans="1:7">
      <c r="A123" s="46" t="s">
        <v>126</v>
      </c>
      <c r="B123" s="47">
        <v>5</v>
      </c>
      <c r="C123" s="47">
        <v>5</v>
      </c>
      <c r="D123" s="47">
        <v>3</v>
      </c>
      <c r="E123" s="47">
        <v>3</v>
      </c>
    </row>
    <row r="124" spans="1:7">
      <c r="A124" s="46" t="s">
        <v>127</v>
      </c>
      <c r="B124" s="47">
        <v>19</v>
      </c>
      <c r="C124" s="47">
        <v>19</v>
      </c>
      <c r="D124" s="47">
        <v>7</v>
      </c>
      <c r="E124" s="47">
        <v>7</v>
      </c>
    </row>
    <row r="125" spans="1:7">
      <c r="A125" s="46" t="s">
        <v>128</v>
      </c>
      <c r="B125" s="47">
        <v>1</v>
      </c>
      <c r="C125" s="47"/>
      <c r="D125" s="47"/>
      <c r="E125" s="47"/>
    </row>
    <row r="126" spans="1:7">
      <c r="A126" s="46" t="s">
        <v>129</v>
      </c>
      <c r="B126" s="47">
        <v>1</v>
      </c>
      <c r="C126" s="47">
        <v>1</v>
      </c>
      <c r="D126" s="47"/>
      <c r="E126" s="47"/>
    </row>
    <row r="127" spans="1:7">
      <c r="A127" s="46" t="s">
        <v>130</v>
      </c>
      <c r="B127" s="47">
        <v>3</v>
      </c>
      <c r="C127" s="47">
        <v>2</v>
      </c>
      <c r="D127" s="47"/>
      <c r="E127" s="47"/>
    </row>
    <row r="128" spans="1:7">
      <c r="A128" s="45" t="s">
        <v>131</v>
      </c>
      <c r="B128" s="47">
        <v>24</v>
      </c>
      <c r="C128" s="47">
        <v>21</v>
      </c>
      <c r="D128" s="47">
        <v>8</v>
      </c>
      <c r="E128" s="47">
        <v>9</v>
      </c>
      <c r="F128" s="43">
        <f>GETPIVOTDATA("Количество по полю используемое",$A$3,"Район","41627")/GETPIVOTDATA("Количество по полю недвижимое",$A$3,"Район","41627")*100</f>
        <v>38.095238095238095</v>
      </c>
      <c r="G128">
        <f>GETPIVOTDATA("Количество по полю ДОЛЯ",$A$3,"Район","41627")/GETPIVOTDATA("Количество по полю Код ОКТМО",$A$3,"Район","41627")*100</f>
        <v>37.5</v>
      </c>
    </row>
    <row r="129" spans="1:7">
      <c r="A129" s="46" t="s">
        <v>132</v>
      </c>
      <c r="B129" s="47">
        <v>7</v>
      </c>
      <c r="C129" s="47">
        <v>7</v>
      </c>
      <c r="D129" s="47">
        <v>1</v>
      </c>
      <c r="E129" s="47">
        <v>1</v>
      </c>
    </row>
    <row r="130" spans="1:7">
      <c r="A130" s="46" t="s">
        <v>133</v>
      </c>
      <c r="B130" s="47">
        <v>2</v>
      </c>
      <c r="C130" s="47">
        <v>2</v>
      </c>
      <c r="D130" s="47"/>
      <c r="E130" s="47"/>
    </row>
    <row r="131" spans="1:7">
      <c r="A131" s="46" t="s">
        <v>134</v>
      </c>
      <c r="B131" s="47">
        <v>4</v>
      </c>
      <c r="C131" s="47">
        <v>2</v>
      </c>
      <c r="D131" s="47">
        <v>2</v>
      </c>
      <c r="E131" s="47">
        <v>3</v>
      </c>
    </row>
    <row r="132" spans="1:7">
      <c r="A132" s="46" t="s">
        <v>135</v>
      </c>
      <c r="B132" s="47">
        <v>5</v>
      </c>
      <c r="C132" s="47">
        <v>4</v>
      </c>
      <c r="D132" s="47">
        <v>3</v>
      </c>
      <c r="E132" s="47">
        <v>3</v>
      </c>
    </row>
    <row r="133" spans="1:7">
      <c r="A133" s="46" t="s">
        <v>136</v>
      </c>
      <c r="B133" s="47">
        <v>2</v>
      </c>
      <c r="C133" s="47">
        <v>2</v>
      </c>
      <c r="D133" s="47">
        <v>2</v>
      </c>
      <c r="E133" s="47">
        <v>2</v>
      </c>
    </row>
    <row r="134" spans="1:7">
      <c r="A134" s="46" t="s">
        <v>137</v>
      </c>
      <c r="B134" s="47">
        <v>4</v>
      </c>
      <c r="C134" s="47">
        <v>4</v>
      </c>
      <c r="D134" s="47"/>
      <c r="E134" s="47"/>
    </row>
    <row r="135" spans="1:7">
      <c r="A135" s="45" t="s">
        <v>138</v>
      </c>
      <c r="B135" s="47">
        <v>35</v>
      </c>
      <c r="C135" s="47">
        <v>29</v>
      </c>
      <c r="D135" s="47">
        <v>14</v>
      </c>
      <c r="E135" s="47">
        <v>14</v>
      </c>
      <c r="F135" s="43">
        <f>GETPIVOTDATA("Количество по полю используемое",$A$3,"Район","41630")/GETPIVOTDATA("Количество по полю недвижимое",$A$3,"Район","41630")*100</f>
        <v>48.275862068965516</v>
      </c>
      <c r="G135">
        <f>GETPIVOTDATA("Количество по полю ДОЛЯ",$A$3,"Район","41630")/GETPIVOTDATA("Количество по полю Код ОКТМО",$A$3,"Район","41630")*100</f>
        <v>40</v>
      </c>
    </row>
    <row r="136" spans="1:7">
      <c r="A136" s="46" t="s">
        <v>139</v>
      </c>
      <c r="B136" s="47">
        <v>2</v>
      </c>
      <c r="C136" s="47">
        <v>2</v>
      </c>
      <c r="D136" s="47">
        <v>2</v>
      </c>
      <c r="E136" s="47">
        <v>2</v>
      </c>
    </row>
    <row r="137" spans="1:7">
      <c r="A137" s="46" t="s">
        <v>140</v>
      </c>
      <c r="B137" s="47">
        <v>2</v>
      </c>
      <c r="C137" s="47"/>
      <c r="D137" s="47"/>
      <c r="E137" s="47"/>
    </row>
    <row r="138" spans="1:7">
      <c r="A138" s="46" t="s">
        <v>141</v>
      </c>
      <c r="B138" s="47">
        <v>1</v>
      </c>
      <c r="C138" s="47"/>
      <c r="D138" s="47"/>
      <c r="E138" s="47"/>
    </row>
    <row r="139" spans="1:7">
      <c r="A139" s="46" t="s">
        <v>142</v>
      </c>
      <c r="B139" s="47">
        <v>4</v>
      </c>
      <c r="C139" s="47">
        <v>4</v>
      </c>
      <c r="D139" s="47">
        <v>4</v>
      </c>
      <c r="E139" s="47">
        <v>4</v>
      </c>
    </row>
    <row r="140" spans="1:7">
      <c r="A140" s="46" t="s">
        <v>143</v>
      </c>
      <c r="B140" s="47">
        <v>1</v>
      </c>
      <c r="C140" s="47">
        <v>1</v>
      </c>
      <c r="D140" s="47"/>
      <c r="E140" s="47"/>
    </row>
    <row r="141" spans="1:7">
      <c r="A141" s="46" t="s">
        <v>144</v>
      </c>
      <c r="B141" s="47">
        <v>1</v>
      </c>
      <c r="C141" s="47">
        <v>1</v>
      </c>
      <c r="D141" s="47"/>
      <c r="E141" s="47"/>
    </row>
    <row r="142" spans="1:7">
      <c r="A142" s="46" t="s">
        <v>145</v>
      </c>
      <c r="B142" s="47">
        <v>3</v>
      </c>
      <c r="C142" s="47">
        <v>3</v>
      </c>
      <c r="D142" s="47"/>
      <c r="E142" s="47"/>
    </row>
    <row r="143" spans="1:7">
      <c r="A143" s="46" t="s">
        <v>146</v>
      </c>
      <c r="B143" s="47">
        <v>6</v>
      </c>
      <c r="C143" s="47">
        <v>6</v>
      </c>
      <c r="D143" s="47">
        <v>6</v>
      </c>
      <c r="E143" s="47">
        <v>6</v>
      </c>
    </row>
    <row r="144" spans="1:7">
      <c r="A144" s="46" t="s">
        <v>147</v>
      </c>
      <c r="B144" s="47">
        <v>2</v>
      </c>
      <c r="C144" s="47">
        <v>2</v>
      </c>
      <c r="D144" s="47">
        <v>1</v>
      </c>
      <c r="E144" s="47">
        <v>1</v>
      </c>
    </row>
    <row r="145" spans="1:7">
      <c r="A145" s="46" t="s">
        <v>148</v>
      </c>
      <c r="B145" s="47">
        <v>6</v>
      </c>
      <c r="C145" s="47">
        <v>6</v>
      </c>
      <c r="D145" s="47"/>
      <c r="E145" s="47"/>
    </row>
    <row r="146" spans="1:7">
      <c r="A146" s="46" t="s">
        <v>149</v>
      </c>
      <c r="B146" s="47">
        <v>2</v>
      </c>
      <c r="C146" s="47">
        <v>2</v>
      </c>
      <c r="D146" s="47"/>
      <c r="E146" s="47"/>
    </row>
    <row r="147" spans="1:7">
      <c r="A147" s="46" t="s">
        <v>150</v>
      </c>
      <c r="B147" s="47">
        <v>1</v>
      </c>
      <c r="C147" s="47"/>
      <c r="D147" s="47"/>
      <c r="E147" s="47"/>
    </row>
    <row r="148" spans="1:7">
      <c r="A148" s="46" t="s">
        <v>151</v>
      </c>
      <c r="B148" s="47">
        <v>1</v>
      </c>
      <c r="C148" s="47">
        <v>1</v>
      </c>
      <c r="D148" s="47"/>
      <c r="E148" s="47"/>
    </row>
    <row r="149" spans="1:7">
      <c r="A149" s="46" t="s">
        <v>152</v>
      </c>
      <c r="B149" s="47">
        <v>2</v>
      </c>
      <c r="C149" s="47"/>
      <c r="D149" s="47"/>
      <c r="E149" s="47"/>
    </row>
    <row r="150" spans="1:7">
      <c r="A150" s="46" t="s">
        <v>153</v>
      </c>
      <c r="B150" s="47">
        <v>1</v>
      </c>
      <c r="C150" s="47">
        <v>1</v>
      </c>
      <c r="D150" s="47">
        <v>1</v>
      </c>
      <c r="E150" s="47">
        <v>1</v>
      </c>
    </row>
    <row r="151" spans="1:7">
      <c r="A151" s="45" t="s">
        <v>154</v>
      </c>
      <c r="B151" s="47">
        <v>51</v>
      </c>
      <c r="C151" s="47">
        <v>50</v>
      </c>
      <c r="D151" s="47">
        <v>29</v>
      </c>
      <c r="E151" s="47">
        <v>29</v>
      </c>
      <c r="F151">
        <f>GETPIVOTDATA("Количество по полю используемое",$A$3,"Район","41633")/GETPIVOTDATA("Количество по полю недвижимое",$A$3,"Район","41633")*100</f>
        <v>57.999999999999993</v>
      </c>
      <c r="G151">
        <f>GETPIVOTDATA("Количество по полю ДОЛЯ",$A$3,"Район","41633")/GETPIVOTDATA("Количество по полю Код ОКТМО",$A$3,"Район","41633")*100</f>
        <v>56.862745098039213</v>
      </c>
    </row>
    <row r="152" spans="1:7">
      <c r="A152" s="46" t="s">
        <v>155</v>
      </c>
      <c r="B152" s="47">
        <v>2</v>
      </c>
      <c r="C152" s="47">
        <v>2</v>
      </c>
      <c r="D152" s="47">
        <v>1</v>
      </c>
      <c r="E152" s="47">
        <v>1</v>
      </c>
    </row>
    <row r="153" spans="1:7">
      <c r="A153" s="46" t="s">
        <v>156</v>
      </c>
      <c r="B153" s="47">
        <v>1</v>
      </c>
      <c r="C153" s="47">
        <v>1</v>
      </c>
      <c r="D153" s="47"/>
      <c r="E153" s="47"/>
    </row>
    <row r="154" spans="1:7">
      <c r="A154" s="46" t="s">
        <v>157</v>
      </c>
      <c r="B154" s="47">
        <v>3</v>
      </c>
      <c r="C154" s="47">
        <v>3</v>
      </c>
      <c r="D154" s="47">
        <v>3</v>
      </c>
      <c r="E154" s="47">
        <v>3</v>
      </c>
    </row>
    <row r="155" spans="1:7">
      <c r="A155" s="46" t="s">
        <v>158</v>
      </c>
      <c r="B155" s="47">
        <v>3</v>
      </c>
      <c r="C155" s="47">
        <v>3</v>
      </c>
      <c r="D155" s="47">
        <v>3</v>
      </c>
      <c r="E155" s="47">
        <v>3</v>
      </c>
    </row>
    <row r="156" spans="1:7">
      <c r="A156" s="46" t="s">
        <v>159</v>
      </c>
      <c r="B156" s="47">
        <v>13</v>
      </c>
      <c r="C156" s="47">
        <v>13</v>
      </c>
      <c r="D156" s="47">
        <v>12</v>
      </c>
      <c r="E156" s="47">
        <v>12</v>
      </c>
    </row>
    <row r="157" spans="1:7">
      <c r="A157" s="46" t="s">
        <v>160</v>
      </c>
      <c r="B157" s="47">
        <v>6</v>
      </c>
      <c r="C157" s="47">
        <v>6</v>
      </c>
      <c r="D157" s="47">
        <v>4</v>
      </c>
      <c r="E157" s="47">
        <v>4</v>
      </c>
    </row>
    <row r="158" spans="1:7">
      <c r="A158" s="46" t="s">
        <v>161</v>
      </c>
      <c r="B158" s="47">
        <v>2</v>
      </c>
      <c r="C158" s="47">
        <v>2</v>
      </c>
      <c r="D158" s="47"/>
      <c r="E158" s="47"/>
    </row>
    <row r="159" spans="1:7">
      <c r="A159" s="46" t="s">
        <v>162</v>
      </c>
      <c r="B159" s="47">
        <v>5</v>
      </c>
      <c r="C159" s="47">
        <v>5</v>
      </c>
      <c r="D159" s="47">
        <v>1</v>
      </c>
      <c r="E159" s="47">
        <v>1</v>
      </c>
    </row>
    <row r="160" spans="1:7">
      <c r="A160" s="46" t="s">
        <v>163</v>
      </c>
      <c r="B160" s="47">
        <v>3</v>
      </c>
      <c r="C160" s="47">
        <v>3</v>
      </c>
      <c r="D160" s="47"/>
      <c r="E160" s="47"/>
    </row>
    <row r="161" spans="1:7">
      <c r="A161" s="46" t="s">
        <v>164</v>
      </c>
      <c r="B161" s="47">
        <v>4</v>
      </c>
      <c r="C161" s="47">
        <v>4</v>
      </c>
      <c r="D161" s="47">
        <v>3</v>
      </c>
      <c r="E161" s="47">
        <v>3</v>
      </c>
    </row>
    <row r="162" spans="1:7">
      <c r="A162" s="46" t="s">
        <v>165</v>
      </c>
      <c r="B162" s="47">
        <v>3</v>
      </c>
      <c r="C162" s="47">
        <v>2</v>
      </c>
      <c r="D162" s="47"/>
      <c r="E162" s="47"/>
    </row>
    <row r="163" spans="1:7">
      <c r="A163" s="46" t="s">
        <v>166</v>
      </c>
      <c r="B163" s="47">
        <v>1</v>
      </c>
      <c r="C163" s="47">
        <v>1</v>
      </c>
      <c r="D163" s="47">
        <v>1</v>
      </c>
      <c r="E163" s="47">
        <v>1</v>
      </c>
    </row>
    <row r="164" spans="1:7">
      <c r="A164" s="46" t="s">
        <v>167</v>
      </c>
      <c r="B164" s="47">
        <v>2</v>
      </c>
      <c r="C164" s="47">
        <v>2</v>
      </c>
      <c r="D164" s="47">
        <v>1</v>
      </c>
      <c r="E164" s="47">
        <v>1</v>
      </c>
    </row>
    <row r="165" spans="1:7">
      <c r="A165" s="46" t="s">
        <v>168</v>
      </c>
      <c r="B165" s="47">
        <v>2</v>
      </c>
      <c r="C165" s="47">
        <v>2</v>
      </c>
      <c r="D165" s="47"/>
      <c r="E165" s="47"/>
    </row>
    <row r="166" spans="1:7">
      <c r="A166" s="46" t="s">
        <v>169</v>
      </c>
      <c r="B166" s="47">
        <v>1</v>
      </c>
      <c r="C166" s="47">
        <v>1</v>
      </c>
      <c r="D166" s="47"/>
      <c r="E166" s="47"/>
    </row>
    <row r="167" spans="1:7">
      <c r="A167" s="45" t="s">
        <v>170</v>
      </c>
      <c r="B167" s="47">
        <v>22</v>
      </c>
      <c r="C167" s="47">
        <v>17</v>
      </c>
      <c r="D167" s="47">
        <v>10</v>
      </c>
      <c r="E167" s="47">
        <v>14</v>
      </c>
      <c r="F167" s="43">
        <f>GETPIVOTDATA("Количество по полю используемое",$A$3,"Район","41636")/GETPIVOTDATA("Количество по полю недвижимое",$A$3,"Район","41636")*100</f>
        <v>58.82352941176471</v>
      </c>
      <c r="G167">
        <f>GETPIVOTDATA("Количество по полю ДОЛЯ",$A$3,"Район","41636")/GETPIVOTDATA("Количество по полю Код ОКТМО",$A$3,"Район","41636")*100</f>
        <v>63.636363636363633</v>
      </c>
    </row>
    <row r="168" spans="1:7">
      <c r="A168" s="46" t="s">
        <v>171</v>
      </c>
      <c r="B168" s="47">
        <v>7</v>
      </c>
      <c r="C168" s="47">
        <v>5</v>
      </c>
      <c r="D168" s="47">
        <v>3</v>
      </c>
      <c r="E168" s="47">
        <v>4</v>
      </c>
    </row>
    <row r="169" spans="1:7">
      <c r="A169" s="46" t="s">
        <v>172</v>
      </c>
      <c r="B169" s="47">
        <v>2</v>
      </c>
      <c r="C169" s="47">
        <v>2</v>
      </c>
      <c r="D169" s="47">
        <v>2</v>
      </c>
      <c r="E169" s="47">
        <v>2</v>
      </c>
    </row>
    <row r="170" spans="1:7">
      <c r="A170" s="46" t="s">
        <v>173</v>
      </c>
      <c r="B170" s="47">
        <v>2</v>
      </c>
      <c r="C170" s="47">
        <v>2</v>
      </c>
      <c r="D170" s="47"/>
      <c r="E170" s="47"/>
    </row>
    <row r="171" spans="1:7">
      <c r="A171" s="46" t="s">
        <v>174</v>
      </c>
      <c r="B171" s="47">
        <v>2</v>
      </c>
      <c r="C171" s="47">
        <v>1</v>
      </c>
      <c r="D171" s="47"/>
      <c r="E171" s="47">
        <v>1</v>
      </c>
    </row>
    <row r="172" spans="1:7">
      <c r="A172" s="46" t="s">
        <v>175</v>
      </c>
      <c r="B172" s="47">
        <v>5</v>
      </c>
      <c r="C172" s="47">
        <v>4</v>
      </c>
      <c r="D172" s="47">
        <v>4</v>
      </c>
      <c r="E172" s="47">
        <v>5</v>
      </c>
    </row>
    <row r="173" spans="1:7">
      <c r="A173" s="46" t="s">
        <v>176</v>
      </c>
      <c r="B173" s="47">
        <v>4</v>
      </c>
      <c r="C173" s="47">
        <v>3</v>
      </c>
      <c r="D173" s="47">
        <v>1</v>
      </c>
      <c r="E173" s="47">
        <v>2</v>
      </c>
    </row>
    <row r="174" spans="1:7">
      <c r="A174" s="45" t="s">
        <v>177</v>
      </c>
      <c r="B174" s="47">
        <v>83</v>
      </c>
      <c r="C174" s="47">
        <v>83</v>
      </c>
      <c r="D174" s="47">
        <v>53</v>
      </c>
      <c r="E174" s="47">
        <v>53</v>
      </c>
      <c r="F174" s="43">
        <f>GETPIVOTDATA("Количество по полю используемое",$A$3,"Район","41639")/GETPIVOTDATA("Количество по полю недвижимое",$A$3,"Район","41639")*100</f>
        <v>63.855421686746979</v>
      </c>
    </row>
    <row r="175" spans="1:7">
      <c r="A175" s="46" t="s">
        <v>178</v>
      </c>
      <c r="B175" s="47">
        <v>4</v>
      </c>
      <c r="C175" s="47">
        <v>4</v>
      </c>
      <c r="D175" s="47">
        <v>3</v>
      </c>
      <c r="E175" s="47">
        <v>3</v>
      </c>
    </row>
    <row r="176" spans="1:7">
      <c r="A176" s="46" t="s">
        <v>179</v>
      </c>
      <c r="B176" s="47">
        <v>2</v>
      </c>
      <c r="C176" s="47">
        <v>2</v>
      </c>
      <c r="D176" s="47">
        <v>2</v>
      </c>
      <c r="E176" s="47">
        <v>2</v>
      </c>
    </row>
    <row r="177" spans="1:6">
      <c r="A177" s="46" t="s">
        <v>180</v>
      </c>
      <c r="B177" s="47">
        <v>1</v>
      </c>
      <c r="C177" s="47">
        <v>1</v>
      </c>
      <c r="D177" s="47">
        <v>1</v>
      </c>
      <c r="E177" s="47">
        <v>1</v>
      </c>
    </row>
    <row r="178" spans="1:6">
      <c r="A178" s="46" t="s">
        <v>181</v>
      </c>
      <c r="B178" s="47">
        <v>6</v>
      </c>
      <c r="C178" s="47">
        <v>6</v>
      </c>
      <c r="D178" s="47">
        <v>2</v>
      </c>
      <c r="E178" s="47">
        <v>2</v>
      </c>
    </row>
    <row r="179" spans="1:6">
      <c r="A179" s="46" t="s">
        <v>182</v>
      </c>
      <c r="B179" s="47">
        <v>2</v>
      </c>
      <c r="C179" s="47">
        <v>2</v>
      </c>
      <c r="D179" s="47">
        <v>1</v>
      </c>
      <c r="E179" s="47">
        <v>1</v>
      </c>
    </row>
    <row r="180" spans="1:6">
      <c r="A180" s="46" t="s">
        <v>183</v>
      </c>
      <c r="B180" s="47">
        <v>13</v>
      </c>
      <c r="C180" s="47">
        <v>13</v>
      </c>
      <c r="D180" s="47">
        <v>13</v>
      </c>
      <c r="E180" s="47">
        <v>13</v>
      </c>
    </row>
    <row r="181" spans="1:6">
      <c r="A181" s="46" t="s">
        <v>184</v>
      </c>
      <c r="B181" s="47">
        <v>2</v>
      </c>
      <c r="C181" s="47">
        <v>2</v>
      </c>
      <c r="D181" s="47"/>
      <c r="E181" s="47"/>
    </row>
    <row r="182" spans="1:6">
      <c r="A182" s="46" t="s">
        <v>185</v>
      </c>
      <c r="B182" s="47">
        <v>3</v>
      </c>
      <c r="C182" s="47">
        <v>3</v>
      </c>
      <c r="D182" s="47">
        <v>2</v>
      </c>
      <c r="E182" s="47">
        <v>2</v>
      </c>
    </row>
    <row r="183" spans="1:6">
      <c r="A183" s="46" t="s">
        <v>186</v>
      </c>
      <c r="B183" s="47">
        <v>3</v>
      </c>
      <c r="C183" s="47">
        <v>3</v>
      </c>
      <c r="D183" s="47">
        <v>1</v>
      </c>
      <c r="E183" s="47">
        <v>1</v>
      </c>
    </row>
    <row r="184" spans="1:6">
      <c r="A184" s="46" t="s">
        <v>187</v>
      </c>
      <c r="B184" s="47">
        <v>16</v>
      </c>
      <c r="C184" s="47">
        <v>16</v>
      </c>
      <c r="D184" s="47">
        <v>11</v>
      </c>
      <c r="E184" s="47">
        <v>11</v>
      </c>
    </row>
    <row r="185" spans="1:6">
      <c r="A185" s="46" t="s">
        <v>188</v>
      </c>
      <c r="B185" s="47">
        <v>12</v>
      </c>
      <c r="C185" s="47">
        <v>12</v>
      </c>
      <c r="D185" s="47">
        <v>7</v>
      </c>
      <c r="E185" s="47">
        <v>7</v>
      </c>
    </row>
    <row r="186" spans="1:6">
      <c r="A186" s="46" t="s">
        <v>189</v>
      </c>
      <c r="B186" s="47">
        <v>2</v>
      </c>
      <c r="C186" s="47">
        <v>2</v>
      </c>
      <c r="D186" s="47">
        <v>2</v>
      </c>
      <c r="E186" s="47">
        <v>2</v>
      </c>
    </row>
    <row r="187" spans="1:6">
      <c r="A187" s="46" t="s">
        <v>190</v>
      </c>
      <c r="B187" s="47">
        <v>7</v>
      </c>
      <c r="C187" s="47">
        <v>7</v>
      </c>
      <c r="D187" s="47">
        <v>6</v>
      </c>
      <c r="E187" s="47">
        <v>6</v>
      </c>
    </row>
    <row r="188" spans="1:6">
      <c r="A188" s="46" t="s">
        <v>191</v>
      </c>
      <c r="B188" s="47">
        <v>7</v>
      </c>
      <c r="C188" s="47">
        <v>7</v>
      </c>
      <c r="D188" s="47">
        <v>2</v>
      </c>
      <c r="E188" s="47">
        <v>2</v>
      </c>
    </row>
    <row r="189" spans="1:6">
      <c r="A189" s="46" t="s">
        <v>192</v>
      </c>
      <c r="B189" s="47">
        <v>3</v>
      </c>
      <c r="C189" s="47">
        <v>3</v>
      </c>
      <c r="D189" s="47"/>
      <c r="E189" s="47"/>
    </row>
    <row r="190" spans="1:6">
      <c r="A190" s="45" t="s">
        <v>193</v>
      </c>
      <c r="B190" s="47">
        <v>34</v>
      </c>
      <c r="C190" s="47">
        <v>34</v>
      </c>
      <c r="D190" s="47">
        <v>18</v>
      </c>
      <c r="E190" s="47">
        <v>18</v>
      </c>
      <c r="F190" s="43">
        <f>GETPIVOTDATA("Количество по полю используемое",$A$3,"Район","41642")/GETPIVOTDATA("Количество по полю недвижимое",$A$3,"Район","41642")*100</f>
        <v>52.941176470588239</v>
      </c>
    </row>
    <row r="191" spans="1:6">
      <c r="A191" s="46" t="s">
        <v>194</v>
      </c>
      <c r="B191" s="47">
        <v>3</v>
      </c>
      <c r="C191" s="47">
        <v>3</v>
      </c>
      <c r="D191" s="47"/>
      <c r="E191" s="47"/>
    </row>
    <row r="192" spans="1:6">
      <c r="A192" s="46" t="s">
        <v>195</v>
      </c>
      <c r="B192" s="47">
        <v>4</v>
      </c>
      <c r="C192" s="47">
        <v>4</v>
      </c>
      <c r="D192" s="47">
        <v>2</v>
      </c>
      <c r="E192" s="47">
        <v>2</v>
      </c>
    </row>
    <row r="193" spans="1:6">
      <c r="A193" s="46" t="s">
        <v>196</v>
      </c>
      <c r="B193" s="47">
        <v>1</v>
      </c>
      <c r="C193" s="47">
        <v>1</v>
      </c>
      <c r="D193" s="47"/>
      <c r="E193" s="47"/>
    </row>
    <row r="194" spans="1:6">
      <c r="A194" s="46" t="s">
        <v>197</v>
      </c>
      <c r="B194" s="47">
        <v>1</v>
      </c>
      <c r="C194" s="47">
        <v>1</v>
      </c>
      <c r="D194" s="47"/>
      <c r="E194" s="47"/>
    </row>
    <row r="195" spans="1:6">
      <c r="A195" s="46" t="s">
        <v>198</v>
      </c>
      <c r="B195" s="47">
        <v>6</v>
      </c>
      <c r="C195" s="47">
        <v>6</v>
      </c>
      <c r="D195" s="47">
        <v>3</v>
      </c>
      <c r="E195" s="47">
        <v>3</v>
      </c>
    </row>
    <row r="196" spans="1:6">
      <c r="A196" s="46" t="s">
        <v>199</v>
      </c>
      <c r="B196" s="47">
        <v>13</v>
      </c>
      <c r="C196" s="47">
        <v>13</v>
      </c>
      <c r="D196" s="47">
        <v>9</v>
      </c>
      <c r="E196" s="47">
        <v>9</v>
      </c>
    </row>
    <row r="197" spans="1:6">
      <c r="A197" s="46" t="s">
        <v>200</v>
      </c>
      <c r="B197" s="47">
        <v>5</v>
      </c>
      <c r="C197" s="47">
        <v>5</v>
      </c>
      <c r="D197" s="47">
        <v>4</v>
      </c>
      <c r="E197" s="47">
        <v>4</v>
      </c>
    </row>
    <row r="198" spans="1:6">
      <c r="A198" s="46" t="s">
        <v>201</v>
      </c>
      <c r="B198" s="47">
        <v>1</v>
      </c>
      <c r="C198" s="47">
        <v>1</v>
      </c>
      <c r="D198" s="47"/>
      <c r="E198" s="47"/>
    </row>
    <row r="199" spans="1:6">
      <c r="A199" s="45" t="s">
        <v>202</v>
      </c>
      <c r="B199" s="47">
        <v>37</v>
      </c>
      <c r="C199" s="47">
        <v>36</v>
      </c>
      <c r="D199" s="47">
        <v>16</v>
      </c>
      <c r="E199" s="47">
        <v>17</v>
      </c>
      <c r="F199" s="43">
        <f>GETPIVOTDATA("Количество по полю используемое",$A$3,"Район","41645")/GETPIVOTDATA("Количество по полю недвижимое",$A$3,"Район","41645")*100</f>
        <v>44.444444444444443</v>
      </c>
    </row>
    <row r="200" spans="1:6">
      <c r="A200" s="46" t="s">
        <v>12</v>
      </c>
      <c r="B200" s="47">
        <v>2</v>
      </c>
      <c r="C200" s="47">
        <v>2</v>
      </c>
      <c r="D200" s="47">
        <v>2</v>
      </c>
      <c r="E200" s="47">
        <v>2</v>
      </c>
    </row>
    <row r="201" spans="1:6">
      <c r="A201" s="46" t="s">
        <v>203</v>
      </c>
      <c r="B201" s="47">
        <v>1</v>
      </c>
      <c r="C201" s="47">
        <v>1</v>
      </c>
      <c r="D201" s="47"/>
      <c r="E201" s="47"/>
    </row>
    <row r="202" spans="1:6">
      <c r="A202" s="46" t="s">
        <v>204</v>
      </c>
      <c r="B202" s="47">
        <v>1</v>
      </c>
      <c r="C202" s="47">
        <v>1</v>
      </c>
      <c r="D202" s="47"/>
      <c r="E202" s="47"/>
    </row>
    <row r="203" spans="1:6">
      <c r="A203" s="46" t="s">
        <v>205</v>
      </c>
      <c r="B203" s="47">
        <v>3</v>
      </c>
      <c r="C203" s="47">
        <v>3</v>
      </c>
      <c r="D203" s="47">
        <v>1</v>
      </c>
      <c r="E203" s="47">
        <v>1</v>
      </c>
    </row>
    <row r="204" spans="1:6">
      <c r="A204" s="46" t="s">
        <v>206</v>
      </c>
      <c r="B204" s="47">
        <v>2</v>
      </c>
      <c r="C204" s="47">
        <v>2</v>
      </c>
      <c r="D204" s="47">
        <v>2</v>
      </c>
      <c r="E204" s="47">
        <v>2</v>
      </c>
    </row>
    <row r="205" spans="1:6">
      <c r="A205" s="46" t="s">
        <v>207</v>
      </c>
      <c r="B205" s="47">
        <v>1</v>
      </c>
      <c r="C205" s="47">
        <v>1</v>
      </c>
      <c r="D205" s="47"/>
      <c r="E205" s="47"/>
    </row>
    <row r="206" spans="1:6">
      <c r="A206" s="46" t="s">
        <v>208</v>
      </c>
      <c r="B206" s="47">
        <v>7</v>
      </c>
      <c r="C206" s="47">
        <v>7</v>
      </c>
      <c r="D206" s="47">
        <v>4</v>
      </c>
      <c r="E206" s="47">
        <v>4</v>
      </c>
    </row>
    <row r="207" spans="1:6">
      <c r="A207" s="46" t="s">
        <v>209</v>
      </c>
      <c r="B207" s="47">
        <v>11</v>
      </c>
      <c r="C207" s="47">
        <v>10</v>
      </c>
      <c r="D207" s="47">
        <v>6</v>
      </c>
      <c r="E207" s="47">
        <v>7</v>
      </c>
    </row>
    <row r="208" spans="1:6">
      <c r="A208" s="46" t="s">
        <v>210</v>
      </c>
      <c r="B208" s="47">
        <v>2</v>
      </c>
      <c r="C208" s="47">
        <v>2</v>
      </c>
      <c r="D208" s="47"/>
      <c r="E208" s="47"/>
    </row>
    <row r="209" spans="1:6">
      <c r="A209" s="46" t="s">
        <v>211</v>
      </c>
      <c r="B209" s="47">
        <v>7</v>
      </c>
      <c r="C209" s="47">
        <v>7</v>
      </c>
      <c r="D209" s="47">
        <v>1</v>
      </c>
      <c r="E209" s="47">
        <v>1</v>
      </c>
    </row>
    <row r="210" spans="1:6">
      <c r="A210" s="45" t="s">
        <v>212</v>
      </c>
      <c r="B210" s="47">
        <v>54</v>
      </c>
      <c r="C210" s="47">
        <v>36</v>
      </c>
      <c r="D210" s="47">
        <v>12</v>
      </c>
      <c r="E210" s="47">
        <v>12</v>
      </c>
      <c r="F210" s="43">
        <f>GETPIVOTDATA("Количество по полю используемое",$A$3,"Район","41648")/GETPIVOTDATA("Количество по полю недвижимое",$A$3,"Район","41648")*100</f>
        <v>33.333333333333329</v>
      </c>
    </row>
    <row r="211" spans="1:6">
      <c r="A211" s="46" t="s">
        <v>213</v>
      </c>
      <c r="B211" s="47">
        <v>2</v>
      </c>
      <c r="C211" s="47">
        <v>1</v>
      </c>
      <c r="D211" s="47"/>
      <c r="E211" s="47"/>
    </row>
    <row r="212" spans="1:6">
      <c r="A212" s="46" t="s">
        <v>214</v>
      </c>
      <c r="B212" s="47">
        <v>3</v>
      </c>
      <c r="C212" s="47">
        <v>1</v>
      </c>
      <c r="D212" s="47">
        <v>1</v>
      </c>
      <c r="E212" s="47">
        <v>1</v>
      </c>
    </row>
    <row r="213" spans="1:6">
      <c r="A213" s="46" t="s">
        <v>215</v>
      </c>
      <c r="B213" s="47">
        <v>6</v>
      </c>
      <c r="C213" s="47">
        <v>5</v>
      </c>
      <c r="D213" s="47">
        <v>1</v>
      </c>
      <c r="E213" s="47">
        <v>1</v>
      </c>
    </row>
    <row r="214" spans="1:6">
      <c r="A214" s="46" t="s">
        <v>174</v>
      </c>
      <c r="B214" s="47">
        <v>3</v>
      </c>
      <c r="C214" s="47"/>
      <c r="D214" s="47"/>
      <c r="E214" s="47"/>
    </row>
    <row r="215" spans="1:6">
      <c r="A215" s="46" t="s">
        <v>216</v>
      </c>
      <c r="B215" s="47">
        <v>5</v>
      </c>
      <c r="C215" s="47">
        <v>4</v>
      </c>
      <c r="D215" s="47"/>
      <c r="E215" s="47"/>
    </row>
    <row r="216" spans="1:6">
      <c r="A216" s="46" t="s">
        <v>217</v>
      </c>
      <c r="B216" s="47">
        <v>3</v>
      </c>
      <c r="C216" s="47">
        <v>2</v>
      </c>
      <c r="D216" s="47"/>
      <c r="E216" s="47"/>
    </row>
    <row r="217" spans="1:6">
      <c r="A217" s="46" t="s">
        <v>218</v>
      </c>
      <c r="B217" s="47">
        <v>1</v>
      </c>
      <c r="C217" s="47"/>
      <c r="D217" s="47"/>
      <c r="E217" s="47"/>
    </row>
    <row r="218" spans="1:6">
      <c r="A218" s="46" t="s">
        <v>219</v>
      </c>
      <c r="B218" s="47">
        <v>6</v>
      </c>
      <c r="C218" s="47">
        <v>6</v>
      </c>
      <c r="D218" s="47">
        <v>2</v>
      </c>
      <c r="E218" s="47">
        <v>2</v>
      </c>
    </row>
    <row r="219" spans="1:6">
      <c r="A219" s="46" t="s">
        <v>220</v>
      </c>
      <c r="B219" s="47">
        <v>13</v>
      </c>
      <c r="C219" s="47">
        <v>13</v>
      </c>
      <c r="D219" s="47">
        <v>6</v>
      </c>
      <c r="E219" s="47">
        <v>6</v>
      </c>
    </row>
    <row r="220" spans="1:6">
      <c r="A220" s="46" t="s">
        <v>221</v>
      </c>
      <c r="B220" s="47">
        <v>3</v>
      </c>
      <c r="C220" s="47"/>
      <c r="D220" s="47"/>
      <c r="E220" s="47"/>
    </row>
    <row r="221" spans="1:6">
      <c r="A221" s="46" t="s">
        <v>222</v>
      </c>
      <c r="B221" s="47">
        <v>2</v>
      </c>
      <c r="C221" s="47"/>
      <c r="D221" s="47"/>
      <c r="E221" s="47"/>
    </row>
    <row r="222" spans="1:6">
      <c r="A222" s="46" t="s">
        <v>223</v>
      </c>
      <c r="B222" s="47">
        <v>2</v>
      </c>
      <c r="C222" s="47">
        <v>1</v>
      </c>
      <c r="D222" s="47"/>
      <c r="E222" s="47"/>
    </row>
    <row r="223" spans="1:6">
      <c r="A223" s="46" t="s">
        <v>224</v>
      </c>
      <c r="B223" s="47">
        <v>2</v>
      </c>
      <c r="C223" s="47">
        <v>2</v>
      </c>
      <c r="D223" s="47">
        <v>2</v>
      </c>
      <c r="E223" s="47">
        <v>2</v>
      </c>
    </row>
    <row r="224" spans="1:6">
      <c r="A224" s="46" t="s">
        <v>225</v>
      </c>
      <c r="B224" s="47">
        <v>3</v>
      </c>
      <c r="C224" s="47">
        <v>1</v>
      </c>
      <c r="D224" s="47"/>
      <c r="E224" s="47"/>
    </row>
    <row r="225" spans="1:6">
      <c r="A225" s="45" t="s">
        <v>226</v>
      </c>
      <c r="B225" s="47">
        <v>87</v>
      </c>
      <c r="C225" s="47">
        <v>87</v>
      </c>
      <c r="D225" s="47">
        <v>69</v>
      </c>
      <c r="E225" s="47">
        <v>69</v>
      </c>
      <c r="F225" s="43">
        <f>GETPIVOTDATA("Количество по полю используемое",$A$3,"Район","41754")/GETPIVOTDATA("Количество по полю недвижимое",$A$3,"Район","41754")*100</f>
        <v>79.310344827586206</v>
      </c>
    </row>
    <row r="226" spans="1:6">
      <c r="A226" s="46" t="s">
        <v>227</v>
      </c>
      <c r="B226" s="47">
        <v>87</v>
      </c>
      <c r="C226" s="47">
        <v>87</v>
      </c>
      <c r="D226" s="47">
        <v>69</v>
      </c>
      <c r="E226" s="47">
        <v>69</v>
      </c>
    </row>
    <row r="227" spans="1:6">
      <c r="A227" s="45" t="s">
        <v>228</v>
      </c>
      <c r="B227" s="47"/>
      <c r="C227" s="47"/>
      <c r="D227" s="47"/>
      <c r="E227" s="47"/>
    </row>
    <row r="228" spans="1:6">
      <c r="A228" s="46" t="s">
        <v>228</v>
      </c>
      <c r="B228" s="47"/>
      <c r="C228" s="47"/>
      <c r="D228" s="47"/>
      <c r="E228" s="47"/>
    </row>
    <row r="229" spans="1:6">
      <c r="A229" s="45" t="s">
        <v>232</v>
      </c>
      <c r="B229" s="47">
        <v>1731</v>
      </c>
      <c r="C229" s="47">
        <v>1446</v>
      </c>
      <c r="D229" s="47">
        <v>892</v>
      </c>
      <c r="E229" s="47">
        <v>929</v>
      </c>
      <c r="F229" s="43">
        <f>GETPIVOTDATA("Количество по полю используемое",$A$3)/GETPIVOTDATA("Количество по полю недвижимое",$A$3)*100</f>
        <v>61.687413554633473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224"/>
  <sheetViews>
    <sheetView workbookViewId="0">
      <selection activeCell="C59" sqref="C59"/>
    </sheetView>
  </sheetViews>
  <sheetFormatPr defaultRowHeight="15"/>
  <cols>
    <col min="1" max="1" width="40.140625" bestFit="1" customWidth="1"/>
    <col min="2" max="2" width="10.85546875" customWidth="1"/>
    <col min="3" max="3" width="12.7109375" customWidth="1"/>
    <col min="4" max="4" width="9.5703125" style="48" bestFit="1" customWidth="1"/>
    <col min="5" max="5" width="17" customWidth="1"/>
    <col min="6" max="7" width="9.5703125" style="48" bestFit="1" customWidth="1"/>
  </cols>
  <sheetData>
    <row r="1" spans="1:31" s="71" customFormat="1" ht="78.75">
      <c r="A1" s="71" t="s">
        <v>257</v>
      </c>
      <c r="B1" s="71" t="s">
        <v>256</v>
      </c>
      <c r="C1" s="71" t="s">
        <v>258</v>
      </c>
      <c r="D1" s="72" t="s">
        <v>259</v>
      </c>
      <c r="E1" s="71" t="s">
        <v>234</v>
      </c>
      <c r="F1" s="72" t="s">
        <v>235</v>
      </c>
      <c r="G1" s="72" t="s">
        <v>237</v>
      </c>
    </row>
    <row r="2" spans="1:31">
      <c r="A2" s="57" t="s">
        <v>9</v>
      </c>
      <c r="B2" s="57">
        <v>69</v>
      </c>
      <c r="C2" s="57">
        <v>41</v>
      </c>
      <c r="D2" s="58">
        <f>C2/B2*100</f>
        <v>59.420289855072461</v>
      </c>
      <c r="E2" s="57">
        <v>69</v>
      </c>
      <c r="F2" s="58">
        <v>41</v>
      </c>
      <c r="G2" s="58">
        <f>F2/E2*100</f>
        <v>59.420289855072461</v>
      </c>
    </row>
    <row r="3" spans="1:31" s="57" customFormat="1">
      <c r="A3" s="67" t="s">
        <v>9</v>
      </c>
      <c r="B3" s="67">
        <v>5</v>
      </c>
      <c r="C3" s="67">
        <v>4</v>
      </c>
      <c r="D3" s="68">
        <f t="shared" ref="D3:D65" si="0">C3/B3*100</f>
        <v>80</v>
      </c>
      <c r="E3" s="67">
        <v>5</v>
      </c>
      <c r="F3" s="68">
        <v>4</v>
      </c>
      <c r="G3" s="68">
        <f t="shared" ref="G3:G65" si="1">F3/E3*100</f>
        <v>80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1">
      <c r="A4" t="s">
        <v>10</v>
      </c>
      <c r="B4">
        <v>4</v>
      </c>
      <c r="C4">
        <v>4</v>
      </c>
      <c r="D4" s="48">
        <f t="shared" si="0"/>
        <v>100</v>
      </c>
      <c r="E4">
        <v>4</v>
      </c>
      <c r="F4" s="48">
        <v>4</v>
      </c>
      <c r="G4" s="48">
        <f t="shared" si="1"/>
        <v>100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1">
      <c r="A5" t="s">
        <v>11</v>
      </c>
      <c r="B5">
        <v>4</v>
      </c>
      <c r="C5">
        <v>1</v>
      </c>
      <c r="D5" s="48">
        <f t="shared" si="0"/>
        <v>25</v>
      </c>
      <c r="E5">
        <v>4</v>
      </c>
      <c r="F5" s="48">
        <v>1</v>
      </c>
      <c r="G5" s="48">
        <f t="shared" si="1"/>
        <v>25</v>
      </c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</row>
    <row r="6" spans="1:31">
      <c r="A6" t="s">
        <v>12</v>
      </c>
      <c r="B6">
        <v>4</v>
      </c>
      <c r="D6" s="48">
        <f t="shared" si="0"/>
        <v>0</v>
      </c>
      <c r="E6">
        <v>4</v>
      </c>
      <c r="G6" s="48">
        <f t="shared" si="1"/>
        <v>0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1">
      <c r="A7" t="s">
        <v>13</v>
      </c>
      <c r="B7">
        <v>8</v>
      </c>
      <c r="C7">
        <v>3</v>
      </c>
      <c r="D7" s="48">
        <f t="shared" si="0"/>
        <v>37.5</v>
      </c>
      <c r="E7">
        <v>8</v>
      </c>
      <c r="F7" s="48">
        <v>3</v>
      </c>
      <c r="G7" s="48">
        <f t="shared" si="1"/>
        <v>37.5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>
      <c r="A8" t="s">
        <v>14</v>
      </c>
      <c r="B8">
        <v>3</v>
      </c>
      <c r="D8" s="48">
        <f t="shared" si="0"/>
        <v>0</v>
      </c>
      <c r="E8">
        <v>3</v>
      </c>
      <c r="G8" s="48">
        <f t="shared" si="1"/>
        <v>0</v>
      </c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1">
      <c r="A9" t="s">
        <v>15</v>
      </c>
      <c r="B9">
        <v>36</v>
      </c>
      <c r="C9">
        <v>29</v>
      </c>
      <c r="D9" s="48">
        <f t="shared" si="0"/>
        <v>80.555555555555557</v>
      </c>
      <c r="E9">
        <v>36</v>
      </c>
      <c r="F9" s="48">
        <v>29</v>
      </c>
      <c r="G9" s="48">
        <f t="shared" si="1"/>
        <v>80.555555555555557</v>
      </c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</row>
    <row r="10" spans="1:31">
      <c r="A10" t="s">
        <v>16</v>
      </c>
      <c r="B10">
        <v>4</v>
      </c>
      <c r="D10" s="48">
        <f t="shared" si="0"/>
        <v>0</v>
      </c>
      <c r="E10">
        <v>4</v>
      </c>
      <c r="G10" s="48">
        <f t="shared" si="1"/>
        <v>0</v>
      </c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</row>
    <row r="11" spans="1:31">
      <c r="A11" s="57" t="s">
        <v>20</v>
      </c>
      <c r="B11" s="57">
        <v>22</v>
      </c>
      <c r="C11" s="57">
        <v>16</v>
      </c>
      <c r="D11" s="58">
        <f t="shared" si="0"/>
        <v>72.727272727272734</v>
      </c>
      <c r="E11" s="57">
        <v>20</v>
      </c>
      <c r="F11" s="58">
        <v>15</v>
      </c>
      <c r="G11" s="58">
        <f t="shared" si="1"/>
        <v>75</v>
      </c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</row>
    <row r="12" spans="1:31">
      <c r="A12" t="s">
        <v>18</v>
      </c>
      <c r="B12">
        <v>2</v>
      </c>
      <c r="C12">
        <v>2</v>
      </c>
      <c r="D12" s="48">
        <f t="shared" si="0"/>
        <v>100</v>
      </c>
      <c r="E12">
        <v>2</v>
      </c>
      <c r="F12" s="48">
        <v>2</v>
      </c>
      <c r="G12" s="48">
        <f t="shared" si="1"/>
        <v>100</v>
      </c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</row>
    <row r="13" spans="1:31">
      <c r="A13" t="s">
        <v>19</v>
      </c>
      <c r="B13">
        <v>8</v>
      </c>
      <c r="C13">
        <v>8</v>
      </c>
      <c r="D13" s="48">
        <f t="shared" si="0"/>
        <v>100</v>
      </c>
      <c r="E13">
        <v>7</v>
      </c>
      <c r="F13" s="48">
        <v>7</v>
      </c>
      <c r="G13" s="48">
        <f t="shared" si="1"/>
        <v>100</v>
      </c>
      <c r="I13" s="50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</row>
    <row r="14" spans="1:31" s="60" customFormat="1">
      <c r="A14" s="60" t="s">
        <v>20</v>
      </c>
      <c r="B14" s="60">
        <v>3</v>
      </c>
      <c r="C14" s="60">
        <v>2</v>
      </c>
      <c r="D14" s="69">
        <f t="shared" si="0"/>
        <v>66.666666666666657</v>
      </c>
      <c r="E14" s="60">
        <v>2</v>
      </c>
      <c r="F14" s="69">
        <v>2</v>
      </c>
      <c r="G14" s="69">
        <f t="shared" si="1"/>
        <v>100</v>
      </c>
    </row>
    <row r="15" spans="1:31">
      <c r="A15" t="s">
        <v>21</v>
      </c>
      <c r="B15">
        <v>2</v>
      </c>
      <c r="D15" s="48">
        <f t="shared" si="0"/>
        <v>0</v>
      </c>
      <c r="E15">
        <v>2</v>
      </c>
      <c r="G15" s="48">
        <f t="shared" si="1"/>
        <v>0</v>
      </c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</row>
    <row r="16" spans="1:31">
      <c r="A16" t="s">
        <v>22</v>
      </c>
      <c r="B16">
        <v>2</v>
      </c>
      <c r="C16">
        <v>2</v>
      </c>
      <c r="D16" s="48">
        <f t="shared" si="0"/>
        <v>100</v>
      </c>
      <c r="E16">
        <v>2</v>
      </c>
      <c r="F16" s="48">
        <v>2</v>
      </c>
      <c r="G16" s="48">
        <f t="shared" si="1"/>
        <v>100</v>
      </c>
    </row>
    <row r="17" spans="1:7">
      <c r="A17" t="s">
        <v>23</v>
      </c>
      <c r="B17">
        <v>2</v>
      </c>
      <c r="D17" s="48">
        <f t="shared" si="0"/>
        <v>0</v>
      </c>
      <c r="E17">
        <v>2</v>
      </c>
      <c r="G17" s="48">
        <f t="shared" si="1"/>
        <v>0</v>
      </c>
    </row>
    <row r="18" spans="1:7">
      <c r="A18" t="s">
        <v>24</v>
      </c>
      <c r="B18">
        <v>1</v>
      </c>
      <c r="D18" s="48">
        <f t="shared" si="0"/>
        <v>0</v>
      </c>
      <c r="E18">
        <v>1</v>
      </c>
      <c r="G18" s="48">
        <f t="shared" si="1"/>
        <v>0</v>
      </c>
    </row>
    <row r="19" spans="1:7">
      <c r="A19" t="s">
        <v>25</v>
      </c>
      <c r="B19">
        <v>2</v>
      </c>
      <c r="C19">
        <v>2</v>
      </c>
      <c r="D19" s="48">
        <f t="shared" si="0"/>
        <v>100</v>
      </c>
      <c r="E19">
        <v>2</v>
      </c>
      <c r="F19" s="48">
        <v>2</v>
      </c>
      <c r="G19" s="48">
        <f t="shared" si="1"/>
        <v>100</v>
      </c>
    </row>
    <row r="20" spans="1:7">
      <c r="A20" s="57" t="s">
        <v>28</v>
      </c>
      <c r="B20" s="62">
        <v>203</v>
      </c>
      <c r="C20" s="62">
        <v>87</v>
      </c>
      <c r="D20" s="63">
        <f t="shared" si="0"/>
        <v>42.857142857142854</v>
      </c>
      <c r="E20" s="62">
        <v>167</v>
      </c>
      <c r="F20" s="63">
        <v>85</v>
      </c>
      <c r="G20" s="63">
        <f t="shared" si="1"/>
        <v>50.898203592814376</v>
      </c>
    </row>
    <row r="21" spans="1:7">
      <c r="A21" t="s">
        <v>27</v>
      </c>
      <c r="B21">
        <v>16</v>
      </c>
      <c r="C21">
        <v>2</v>
      </c>
      <c r="D21" s="48">
        <f t="shared" si="0"/>
        <v>12.5</v>
      </c>
      <c r="E21">
        <v>16</v>
      </c>
      <c r="F21" s="48">
        <v>2</v>
      </c>
      <c r="G21" s="48">
        <f t="shared" si="1"/>
        <v>12.5</v>
      </c>
    </row>
    <row r="22" spans="1:7" s="56" customFormat="1">
      <c r="A22" s="67" t="s">
        <v>28</v>
      </c>
      <c r="B22" s="67">
        <v>18</v>
      </c>
      <c r="C22" s="67">
        <v>1</v>
      </c>
      <c r="D22" s="68">
        <f t="shared" si="0"/>
        <v>5.5555555555555554</v>
      </c>
      <c r="E22" s="67">
        <v>5</v>
      </c>
      <c r="F22" s="68">
        <v>1</v>
      </c>
      <c r="G22" s="68">
        <f t="shared" si="1"/>
        <v>20</v>
      </c>
    </row>
    <row r="23" spans="1:7">
      <c r="A23" t="s">
        <v>29</v>
      </c>
      <c r="B23">
        <v>8</v>
      </c>
      <c r="C23">
        <v>5</v>
      </c>
      <c r="D23" s="48">
        <f t="shared" si="0"/>
        <v>62.5</v>
      </c>
      <c r="E23">
        <v>8</v>
      </c>
      <c r="F23" s="48">
        <v>5</v>
      </c>
      <c r="G23" s="48">
        <f t="shared" si="1"/>
        <v>62.5</v>
      </c>
    </row>
    <row r="24" spans="1:7">
      <c r="A24" t="s">
        <v>30</v>
      </c>
      <c r="B24">
        <v>2</v>
      </c>
      <c r="C24">
        <v>1</v>
      </c>
      <c r="D24" s="48">
        <f t="shared" si="0"/>
        <v>50</v>
      </c>
      <c r="E24">
        <v>2</v>
      </c>
      <c r="F24" s="48">
        <v>1</v>
      </c>
      <c r="G24" s="48">
        <f t="shared" si="1"/>
        <v>50</v>
      </c>
    </row>
    <row r="25" spans="1:7">
      <c r="A25" t="s">
        <v>31</v>
      </c>
      <c r="B25">
        <v>11</v>
      </c>
      <c r="C25">
        <v>3</v>
      </c>
      <c r="D25" s="48">
        <f t="shared" si="0"/>
        <v>27.27272727272727</v>
      </c>
      <c r="E25">
        <v>7</v>
      </c>
      <c r="F25" s="48">
        <v>3</v>
      </c>
      <c r="G25" s="48">
        <f t="shared" si="1"/>
        <v>42.857142857142854</v>
      </c>
    </row>
    <row r="26" spans="1:7">
      <c r="A26" t="s">
        <v>32</v>
      </c>
      <c r="B26">
        <v>12</v>
      </c>
      <c r="C26">
        <v>4</v>
      </c>
      <c r="D26" s="48">
        <f t="shared" si="0"/>
        <v>33.333333333333329</v>
      </c>
      <c r="E26">
        <v>9</v>
      </c>
      <c r="F26" s="48">
        <v>4</v>
      </c>
      <c r="G26" s="48">
        <f t="shared" si="1"/>
        <v>44.444444444444443</v>
      </c>
    </row>
    <row r="27" spans="1:7">
      <c r="A27" t="s">
        <v>33</v>
      </c>
      <c r="B27">
        <v>2</v>
      </c>
      <c r="D27" s="48">
        <f t="shared" si="0"/>
        <v>0</v>
      </c>
      <c r="E27">
        <v>2</v>
      </c>
      <c r="G27" s="48">
        <f t="shared" si="1"/>
        <v>0</v>
      </c>
    </row>
    <row r="28" spans="1:7">
      <c r="A28" t="s">
        <v>34</v>
      </c>
      <c r="B28">
        <v>20</v>
      </c>
      <c r="C28">
        <v>18</v>
      </c>
      <c r="D28" s="48">
        <f t="shared" si="0"/>
        <v>90</v>
      </c>
      <c r="E28">
        <v>20</v>
      </c>
      <c r="F28" s="48">
        <v>18</v>
      </c>
      <c r="G28" s="48">
        <f t="shared" si="1"/>
        <v>90</v>
      </c>
    </row>
    <row r="29" spans="1:7">
      <c r="A29" t="s">
        <v>35</v>
      </c>
      <c r="B29">
        <v>12</v>
      </c>
      <c r="C29">
        <v>4</v>
      </c>
      <c r="D29" s="48">
        <f t="shared" si="0"/>
        <v>33.333333333333329</v>
      </c>
      <c r="E29">
        <v>9</v>
      </c>
      <c r="F29" s="48">
        <v>4</v>
      </c>
      <c r="G29" s="48">
        <f t="shared" si="1"/>
        <v>44.444444444444443</v>
      </c>
    </row>
    <row r="30" spans="1:7">
      <c r="A30" t="s">
        <v>36</v>
      </c>
      <c r="B30">
        <v>12</v>
      </c>
      <c r="C30">
        <v>8</v>
      </c>
      <c r="D30" s="48">
        <f t="shared" si="0"/>
        <v>66.666666666666657</v>
      </c>
      <c r="E30">
        <v>11</v>
      </c>
      <c r="F30" s="48">
        <v>8</v>
      </c>
      <c r="G30" s="48">
        <f t="shared" si="1"/>
        <v>72.727272727272734</v>
      </c>
    </row>
    <row r="31" spans="1:7">
      <c r="A31" t="s">
        <v>37</v>
      </c>
      <c r="B31">
        <v>8</v>
      </c>
      <c r="C31">
        <v>1</v>
      </c>
      <c r="D31" s="48">
        <f t="shared" si="0"/>
        <v>12.5</v>
      </c>
      <c r="E31">
        <v>3</v>
      </c>
      <c r="F31" s="48">
        <v>1</v>
      </c>
      <c r="G31" s="48">
        <f t="shared" si="1"/>
        <v>33.333333333333329</v>
      </c>
    </row>
    <row r="32" spans="1:7">
      <c r="A32" t="s">
        <v>38</v>
      </c>
      <c r="B32">
        <v>4</v>
      </c>
      <c r="C32">
        <v>3</v>
      </c>
      <c r="D32" s="48">
        <f t="shared" si="0"/>
        <v>75</v>
      </c>
      <c r="E32">
        <v>4</v>
      </c>
      <c r="F32" s="48">
        <v>3</v>
      </c>
      <c r="G32" s="48">
        <f t="shared" si="1"/>
        <v>75</v>
      </c>
    </row>
    <row r="33" spans="1:7">
      <c r="A33" t="s">
        <v>39</v>
      </c>
      <c r="B33">
        <v>7</v>
      </c>
      <c r="C33">
        <v>4</v>
      </c>
      <c r="D33" s="48">
        <f t="shared" si="0"/>
        <v>57.142857142857139</v>
      </c>
      <c r="E33">
        <v>5</v>
      </c>
      <c r="F33" s="48">
        <v>2</v>
      </c>
      <c r="G33" s="48">
        <f t="shared" si="1"/>
        <v>40</v>
      </c>
    </row>
    <row r="34" spans="1:7">
      <c r="A34" t="s">
        <v>40</v>
      </c>
      <c r="B34">
        <v>61</v>
      </c>
      <c r="C34">
        <v>32</v>
      </c>
      <c r="D34" s="48">
        <f t="shared" si="0"/>
        <v>52.459016393442624</v>
      </c>
      <c r="E34">
        <v>59</v>
      </c>
      <c r="F34" s="48">
        <v>32</v>
      </c>
      <c r="G34" s="48">
        <f t="shared" si="1"/>
        <v>54.237288135593218</v>
      </c>
    </row>
    <row r="35" spans="1:7">
      <c r="A35" t="s">
        <v>41</v>
      </c>
      <c r="B35">
        <v>3</v>
      </c>
      <c r="D35" s="48">
        <f t="shared" si="0"/>
        <v>0</v>
      </c>
      <c r="E35">
        <v>2</v>
      </c>
      <c r="G35" s="48">
        <f t="shared" si="1"/>
        <v>0</v>
      </c>
    </row>
    <row r="36" spans="1:7">
      <c r="A36" t="s">
        <v>42</v>
      </c>
      <c r="B36">
        <v>7</v>
      </c>
      <c r="C36">
        <v>1</v>
      </c>
      <c r="D36" s="48">
        <f t="shared" si="0"/>
        <v>14.285714285714285</v>
      </c>
      <c r="E36">
        <v>5</v>
      </c>
      <c r="F36" s="48">
        <v>1</v>
      </c>
      <c r="G36" s="48">
        <f t="shared" si="1"/>
        <v>20</v>
      </c>
    </row>
    <row r="37" spans="1:7">
      <c r="A37" t="s">
        <v>43</v>
      </c>
      <c r="B37">
        <v>141</v>
      </c>
      <c r="C37">
        <v>31</v>
      </c>
      <c r="D37" s="48">
        <f t="shared" si="0"/>
        <v>21.98581560283688</v>
      </c>
      <c r="E37">
        <v>50</v>
      </c>
      <c r="F37" s="48">
        <v>28</v>
      </c>
      <c r="G37" s="48">
        <f t="shared" si="1"/>
        <v>56.000000000000007</v>
      </c>
    </row>
    <row r="38" spans="1:7">
      <c r="A38" t="s">
        <v>44</v>
      </c>
      <c r="B38">
        <v>3</v>
      </c>
      <c r="D38" s="48">
        <f t="shared" si="0"/>
        <v>0</v>
      </c>
      <c r="E38">
        <v>1</v>
      </c>
      <c r="G38" s="48">
        <f t="shared" si="1"/>
        <v>0</v>
      </c>
    </row>
    <row r="39" spans="1:7">
      <c r="A39" t="s">
        <v>45</v>
      </c>
      <c r="B39">
        <v>8</v>
      </c>
      <c r="D39" s="48">
        <f t="shared" si="0"/>
        <v>0</v>
      </c>
      <c r="E39">
        <v>1</v>
      </c>
      <c r="G39" s="48">
        <f t="shared" si="1"/>
        <v>0</v>
      </c>
    </row>
    <row r="40" spans="1:7">
      <c r="A40" s="57" t="s">
        <v>46</v>
      </c>
      <c r="B40" s="57">
        <v>50</v>
      </c>
      <c r="C40" s="57"/>
      <c r="D40" s="58">
        <f t="shared" si="0"/>
        <v>0</v>
      </c>
      <c r="E40" s="57"/>
      <c r="F40" s="58"/>
      <c r="G40" s="58">
        <v>0</v>
      </c>
    </row>
    <row r="41" spans="1:7">
      <c r="A41" t="s">
        <v>47</v>
      </c>
      <c r="B41">
        <v>5</v>
      </c>
      <c r="C41">
        <v>2</v>
      </c>
      <c r="D41" s="48">
        <f t="shared" si="0"/>
        <v>40</v>
      </c>
      <c r="E41">
        <v>2</v>
      </c>
      <c r="F41" s="48">
        <v>2</v>
      </c>
      <c r="G41" s="48">
        <f t="shared" si="1"/>
        <v>100</v>
      </c>
    </row>
    <row r="42" spans="1:7">
      <c r="A42" t="s">
        <v>48</v>
      </c>
      <c r="B42">
        <v>2</v>
      </c>
      <c r="D42" s="48">
        <f t="shared" si="0"/>
        <v>0</v>
      </c>
      <c r="G42" s="48">
        <v>0</v>
      </c>
    </row>
    <row r="43" spans="1:7">
      <c r="A43" t="s">
        <v>49</v>
      </c>
      <c r="B43">
        <v>2</v>
      </c>
      <c r="D43" s="48">
        <f t="shared" si="0"/>
        <v>0</v>
      </c>
      <c r="G43" s="48">
        <v>0</v>
      </c>
    </row>
    <row r="44" spans="1:7">
      <c r="A44" t="s">
        <v>50</v>
      </c>
      <c r="B44">
        <v>7</v>
      </c>
      <c r="C44">
        <v>5</v>
      </c>
      <c r="D44" s="48">
        <f t="shared" si="0"/>
        <v>71.428571428571431</v>
      </c>
      <c r="E44">
        <v>4</v>
      </c>
      <c r="F44" s="48">
        <v>2</v>
      </c>
      <c r="G44" s="48">
        <f t="shared" si="1"/>
        <v>50</v>
      </c>
    </row>
    <row r="45" spans="1:7">
      <c r="A45" t="s">
        <v>51</v>
      </c>
      <c r="B45">
        <v>6</v>
      </c>
      <c r="D45" s="48">
        <f t="shared" si="0"/>
        <v>0</v>
      </c>
      <c r="E45">
        <v>5</v>
      </c>
      <c r="G45" s="48">
        <f t="shared" si="1"/>
        <v>0</v>
      </c>
    </row>
    <row r="46" spans="1:7">
      <c r="A46" t="s">
        <v>52</v>
      </c>
      <c r="B46">
        <v>5</v>
      </c>
      <c r="C46">
        <v>5</v>
      </c>
      <c r="D46" s="48">
        <f t="shared" si="0"/>
        <v>100</v>
      </c>
      <c r="E46">
        <v>5</v>
      </c>
      <c r="F46" s="48">
        <v>5</v>
      </c>
      <c r="G46" s="48">
        <f t="shared" si="1"/>
        <v>100</v>
      </c>
    </row>
    <row r="47" spans="1:7">
      <c r="A47" t="s">
        <v>53</v>
      </c>
      <c r="B47">
        <v>6</v>
      </c>
      <c r="D47" s="48">
        <f t="shared" si="0"/>
        <v>0</v>
      </c>
      <c r="E47">
        <v>5</v>
      </c>
      <c r="G47" s="48">
        <f t="shared" si="1"/>
        <v>0</v>
      </c>
    </row>
    <row r="48" spans="1:7">
      <c r="A48" t="s">
        <v>54</v>
      </c>
      <c r="B48">
        <v>4</v>
      </c>
      <c r="D48" s="48">
        <f t="shared" si="0"/>
        <v>0</v>
      </c>
      <c r="G48" s="48">
        <v>0</v>
      </c>
    </row>
    <row r="49" spans="1:7">
      <c r="A49" t="s">
        <v>55</v>
      </c>
      <c r="B49">
        <v>1</v>
      </c>
      <c r="D49" s="48">
        <f t="shared" si="0"/>
        <v>0</v>
      </c>
      <c r="G49" s="48">
        <v>0</v>
      </c>
    </row>
    <row r="50" spans="1:7">
      <c r="A50" t="s">
        <v>56</v>
      </c>
      <c r="B50">
        <v>6</v>
      </c>
      <c r="D50" s="48">
        <f t="shared" si="0"/>
        <v>0</v>
      </c>
      <c r="G50" s="48">
        <v>0</v>
      </c>
    </row>
    <row r="51" spans="1:7">
      <c r="A51" t="s">
        <v>57</v>
      </c>
      <c r="B51">
        <v>2</v>
      </c>
      <c r="D51" s="48">
        <f t="shared" si="0"/>
        <v>0</v>
      </c>
      <c r="G51" s="48">
        <v>0</v>
      </c>
    </row>
    <row r="52" spans="1:7">
      <c r="A52" t="s">
        <v>58</v>
      </c>
      <c r="B52">
        <v>24</v>
      </c>
      <c r="C52">
        <v>18</v>
      </c>
      <c r="D52" s="48">
        <f t="shared" si="0"/>
        <v>75</v>
      </c>
      <c r="E52">
        <v>24</v>
      </c>
      <c r="F52" s="48">
        <v>18</v>
      </c>
      <c r="G52" s="48">
        <f t="shared" si="1"/>
        <v>75</v>
      </c>
    </row>
    <row r="53" spans="1:7">
      <c r="A53" t="s">
        <v>59</v>
      </c>
      <c r="B53">
        <v>1</v>
      </c>
      <c r="D53" s="48">
        <f t="shared" si="0"/>
        <v>0</v>
      </c>
      <c r="G53" s="48">
        <v>0</v>
      </c>
    </row>
    <row r="54" spans="1:7">
      <c r="A54" t="s">
        <v>60</v>
      </c>
      <c r="B54">
        <v>2</v>
      </c>
      <c r="C54">
        <v>1</v>
      </c>
      <c r="D54" s="48">
        <f t="shared" si="0"/>
        <v>50</v>
      </c>
      <c r="E54">
        <v>2</v>
      </c>
      <c r="F54" s="48">
        <v>1</v>
      </c>
      <c r="G54" s="48">
        <f t="shared" si="1"/>
        <v>50</v>
      </c>
    </row>
    <row r="55" spans="1:7">
      <c r="A55" t="s">
        <v>61</v>
      </c>
      <c r="B55">
        <v>1</v>
      </c>
      <c r="D55" s="48">
        <f t="shared" si="0"/>
        <v>0</v>
      </c>
      <c r="E55">
        <v>1</v>
      </c>
      <c r="G55" s="48">
        <f t="shared" si="1"/>
        <v>0</v>
      </c>
    </row>
    <row r="56" spans="1:7">
      <c r="A56" t="s">
        <v>62</v>
      </c>
      <c r="B56">
        <v>4</v>
      </c>
      <c r="D56" s="48">
        <f t="shared" si="0"/>
        <v>0</v>
      </c>
      <c r="G56" s="48">
        <v>0</v>
      </c>
    </row>
    <row r="57" spans="1:7">
      <c r="A57" t="s">
        <v>63</v>
      </c>
      <c r="B57">
        <v>2</v>
      </c>
      <c r="D57" s="48">
        <f t="shared" si="0"/>
        <v>0</v>
      </c>
      <c r="G57" s="48">
        <v>0</v>
      </c>
    </row>
    <row r="58" spans="1:7">
      <c r="A58" t="s">
        <v>64</v>
      </c>
      <c r="B58">
        <v>272</v>
      </c>
      <c r="C58">
        <v>145</v>
      </c>
      <c r="D58" s="48">
        <f t="shared" si="0"/>
        <v>53.308823529411761</v>
      </c>
      <c r="E58">
        <v>258</v>
      </c>
      <c r="F58" s="48">
        <v>144</v>
      </c>
      <c r="G58" s="48">
        <f t="shared" si="1"/>
        <v>55.813953488372093</v>
      </c>
    </row>
    <row r="59" spans="1:7">
      <c r="A59" s="57" t="s">
        <v>65</v>
      </c>
      <c r="B59" s="57">
        <v>50</v>
      </c>
      <c r="C59" s="57">
        <v>19</v>
      </c>
      <c r="D59" s="58">
        <f t="shared" si="0"/>
        <v>38</v>
      </c>
      <c r="E59" s="57">
        <v>49</v>
      </c>
      <c r="F59" s="58">
        <v>19</v>
      </c>
      <c r="G59" s="58">
        <f t="shared" si="1"/>
        <v>38.775510204081634</v>
      </c>
    </row>
    <row r="60" spans="1:7">
      <c r="A60" t="s">
        <v>66</v>
      </c>
      <c r="B60">
        <v>153</v>
      </c>
      <c r="C60">
        <v>94</v>
      </c>
      <c r="D60" s="48">
        <f t="shared" si="0"/>
        <v>61.437908496732028</v>
      </c>
      <c r="E60">
        <v>145</v>
      </c>
      <c r="F60" s="48">
        <v>93</v>
      </c>
      <c r="G60" s="48">
        <f t="shared" si="1"/>
        <v>64.137931034482747</v>
      </c>
    </row>
    <row r="61" spans="1:7">
      <c r="A61" t="s">
        <v>67</v>
      </c>
      <c r="B61">
        <v>1</v>
      </c>
      <c r="D61" s="48">
        <f t="shared" si="0"/>
        <v>0</v>
      </c>
      <c r="E61">
        <v>1</v>
      </c>
      <c r="G61" s="48">
        <f t="shared" si="1"/>
        <v>0</v>
      </c>
    </row>
    <row r="62" spans="1:7">
      <c r="A62" t="s">
        <v>68</v>
      </c>
      <c r="B62">
        <v>4</v>
      </c>
      <c r="C62">
        <v>2</v>
      </c>
      <c r="D62" s="48">
        <f t="shared" si="0"/>
        <v>50</v>
      </c>
      <c r="E62">
        <v>4</v>
      </c>
      <c r="F62" s="48">
        <v>2</v>
      </c>
      <c r="G62" s="48">
        <f t="shared" si="1"/>
        <v>50</v>
      </c>
    </row>
    <row r="63" spans="1:7">
      <c r="A63" t="s">
        <v>69</v>
      </c>
      <c r="B63">
        <v>26</v>
      </c>
      <c r="C63">
        <v>10</v>
      </c>
      <c r="D63" s="48">
        <f t="shared" si="0"/>
        <v>38.461538461538467</v>
      </c>
      <c r="E63">
        <v>26</v>
      </c>
      <c r="F63" s="48">
        <v>10</v>
      </c>
      <c r="G63" s="48">
        <f t="shared" si="1"/>
        <v>38.461538461538467</v>
      </c>
    </row>
    <row r="64" spans="1:7">
      <c r="A64" t="s">
        <v>70</v>
      </c>
      <c r="B64">
        <v>2</v>
      </c>
      <c r="D64" s="48">
        <f t="shared" si="0"/>
        <v>0</v>
      </c>
      <c r="E64">
        <v>2</v>
      </c>
      <c r="G64" s="48">
        <f t="shared" si="1"/>
        <v>0</v>
      </c>
    </row>
    <row r="65" spans="1:7">
      <c r="A65" t="s">
        <v>71</v>
      </c>
      <c r="B65">
        <v>5</v>
      </c>
      <c r="C65">
        <v>3</v>
      </c>
      <c r="D65" s="48">
        <f t="shared" si="0"/>
        <v>60</v>
      </c>
      <c r="E65">
        <v>5</v>
      </c>
      <c r="F65" s="48">
        <v>3</v>
      </c>
      <c r="G65" s="48">
        <f t="shared" si="1"/>
        <v>60</v>
      </c>
    </row>
    <row r="66" spans="1:7">
      <c r="A66" t="s">
        <v>72</v>
      </c>
      <c r="B66">
        <v>1</v>
      </c>
      <c r="C66">
        <v>1</v>
      </c>
      <c r="D66" s="48">
        <f t="shared" ref="D66:D129" si="2">C66/B66*100</f>
        <v>100</v>
      </c>
      <c r="E66">
        <v>1</v>
      </c>
      <c r="F66" s="48">
        <v>1</v>
      </c>
      <c r="G66" s="48">
        <f t="shared" ref="G66:G129" si="3">F66/E66*100</f>
        <v>100</v>
      </c>
    </row>
    <row r="67" spans="1:7">
      <c r="A67" t="s">
        <v>73</v>
      </c>
      <c r="B67">
        <v>5</v>
      </c>
      <c r="D67" s="48">
        <f t="shared" si="2"/>
        <v>0</v>
      </c>
      <c r="E67">
        <v>5</v>
      </c>
      <c r="G67" s="48">
        <f t="shared" si="3"/>
        <v>0</v>
      </c>
    </row>
    <row r="68" spans="1:7">
      <c r="A68" t="s">
        <v>74</v>
      </c>
      <c r="B68">
        <v>2</v>
      </c>
      <c r="C68">
        <v>1</v>
      </c>
      <c r="D68" s="48">
        <f t="shared" si="2"/>
        <v>50</v>
      </c>
      <c r="E68">
        <v>2</v>
      </c>
      <c r="F68" s="48">
        <v>1</v>
      </c>
      <c r="G68" s="48">
        <f t="shared" si="3"/>
        <v>50</v>
      </c>
    </row>
    <row r="69" spans="1:7">
      <c r="A69" t="s">
        <v>75</v>
      </c>
      <c r="B69">
        <v>17</v>
      </c>
      <c r="C69">
        <v>9</v>
      </c>
      <c r="D69" s="48">
        <f t="shared" si="2"/>
        <v>52.941176470588239</v>
      </c>
      <c r="E69">
        <v>12</v>
      </c>
      <c r="F69" s="48">
        <v>9</v>
      </c>
      <c r="G69" s="48">
        <f t="shared" si="3"/>
        <v>75</v>
      </c>
    </row>
    <row r="70" spans="1:7">
      <c r="A70" t="s">
        <v>76</v>
      </c>
      <c r="B70">
        <v>1</v>
      </c>
      <c r="C70">
        <v>1</v>
      </c>
      <c r="D70" s="48">
        <f t="shared" si="2"/>
        <v>100</v>
      </c>
      <c r="E70">
        <v>1</v>
      </c>
      <c r="F70" s="48">
        <v>1</v>
      </c>
      <c r="G70" s="48">
        <f t="shared" si="3"/>
        <v>100</v>
      </c>
    </row>
    <row r="71" spans="1:7">
      <c r="A71" t="s">
        <v>77</v>
      </c>
      <c r="B71">
        <v>5</v>
      </c>
      <c r="C71">
        <v>5</v>
      </c>
      <c r="D71" s="48">
        <f t="shared" si="2"/>
        <v>100</v>
      </c>
      <c r="E71">
        <v>5</v>
      </c>
      <c r="F71" s="48">
        <v>5</v>
      </c>
      <c r="G71" s="48">
        <f t="shared" si="3"/>
        <v>100</v>
      </c>
    </row>
    <row r="72" spans="1:7">
      <c r="A72" t="s">
        <v>78</v>
      </c>
      <c r="B72">
        <v>305</v>
      </c>
      <c r="C72">
        <v>225</v>
      </c>
      <c r="D72" s="48">
        <f t="shared" si="2"/>
        <v>73.770491803278688</v>
      </c>
      <c r="E72">
        <v>270</v>
      </c>
      <c r="F72" s="48">
        <v>225</v>
      </c>
      <c r="G72" s="48">
        <f t="shared" si="3"/>
        <v>83.333333333333343</v>
      </c>
    </row>
    <row r="73" spans="1:7">
      <c r="A73" t="s">
        <v>79</v>
      </c>
      <c r="B73">
        <v>1</v>
      </c>
      <c r="D73" s="48">
        <f t="shared" si="2"/>
        <v>0</v>
      </c>
      <c r="G73" s="48">
        <v>0</v>
      </c>
    </row>
    <row r="74" spans="1:7">
      <c r="A74" t="s">
        <v>80</v>
      </c>
      <c r="B74">
        <v>1</v>
      </c>
      <c r="D74" s="48">
        <f t="shared" si="2"/>
        <v>0</v>
      </c>
      <c r="E74">
        <v>1</v>
      </c>
      <c r="G74" s="48">
        <f t="shared" si="3"/>
        <v>0</v>
      </c>
    </row>
    <row r="75" spans="1:7">
      <c r="A75" t="s">
        <v>81</v>
      </c>
      <c r="B75">
        <v>5</v>
      </c>
      <c r="C75">
        <v>4</v>
      </c>
      <c r="D75" s="48">
        <f t="shared" si="2"/>
        <v>80</v>
      </c>
      <c r="E75">
        <v>5</v>
      </c>
      <c r="F75" s="48">
        <v>4</v>
      </c>
      <c r="G75" s="48">
        <f t="shared" si="3"/>
        <v>80</v>
      </c>
    </row>
    <row r="76" spans="1:7">
      <c r="A76" t="s">
        <v>82</v>
      </c>
      <c r="B76">
        <v>1</v>
      </c>
      <c r="D76" s="48">
        <f t="shared" si="2"/>
        <v>0</v>
      </c>
      <c r="E76">
        <v>1</v>
      </c>
      <c r="G76" s="48">
        <f t="shared" si="3"/>
        <v>0</v>
      </c>
    </row>
    <row r="77" spans="1:7">
      <c r="A77" s="57" t="s">
        <v>83</v>
      </c>
      <c r="B77" s="57">
        <v>148</v>
      </c>
      <c r="C77" s="57">
        <v>111</v>
      </c>
      <c r="D77" s="58">
        <f t="shared" si="2"/>
        <v>75</v>
      </c>
      <c r="E77" s="57">
        <v>114</v>
      </c>
      <c r="F77" s="58">
        <v>111</v>
      </c>
      <c r="G77" s="58">
        <f t="shared" si="3"/>
        <v>97.368421052631575</v>
      </c>
    </row>
    <row r="78" spans="1:7">
      <c r="A78" t="s">
        <v>84</v>
      </c>
      <c r="B78">
        <v>85</v>
      </c>
      <c r="C78">
        <v>68</v>
      </c>
      <c r="D78" s="48">
        <f t="shared" si="2"/>
        <v>80</v>
      </c>
      <c r="E78">
        <v>85</v>
      </c>
      <c r="F78" s="48">
        <v>68</v>
      </c>
      <c r="G78" s="48">
        <f t="shared" si="3"/>
        <v>80</v>
      </c>
    </row>
    <row r="79" spans="1:7">
      <c r="A79" t="s">
        <v>85</v>
      </c>
      <c r="B79">
        <v>5</v>
      </c>
      <c r="D79" s="48">
        <f t="shared" si="2"/>
        <v>0</v>
      </c>
      <c r="E79">
        <v>5</v>
      </c>
      <c r="G79" s="48">
        <f t="shared" si="3"/>
        <v>0</v>
      </c>
    </row>
    <row r="80" spans="1:7">
      <c r="A80" t="s">
        <v>86</v>
      </c>
      <c r="B80">
        <v>7</v>
      </c>
      <c r="C80">
        <v>2</v>
      </c>
      <c r="D80" s="48">
        <f t="shared" si="2"/>
        <v>28.571428571428569</v>
      </c>
      <c r="E80">
        <v>7</v>
      </c>
      <c r="F80" s="48">
        <v>2</v>
      </c>
      <c r="G80" s="48">
        <f t="shared" si="3"/>
        <v>28.571428571428569</v>
      </c>
    </row>
    <row r="81" spans="1:7">
      <c r="A81" t="s">
        <v>87</v>
      </c>
      <c r="B81">
        <v>2</v>
      </c>
      <c r="C81">
        <v>2</v>
      </c>
      <c r="D81" s="48">
        <f t="shared" si="2"/>
        <v>100</v>
      </c>
      <c r="E81">
        <v>2</v>
      </c>
      <c r="F81" s="48">
        <v>2</v>
      </c>
      <c r="G81" s="48">
        <f t="shared" si="3"/>
        <v>100</v>
      </c>
    </row>
    <row r="82" spans="1:7">
      <c r="A82" t="s">
        <v>88</v>
      </c>
      <c r="B82">
        <v>7</v>
      </c>
      <c r="C82">
        <v>5</v>
      </c>
      <c r="D82" s="48">
        <f t="shared" si="2"/>
        <v>71.428571428571431</v>
      </c>
      <c r="E82">
        <v>7</v>
      </c>
      <c r="F82" s="48">
        <v>5</v>
      </c>
      <c r="G82" s="48">
        <f t="shared" si="3"/>
        <v>71.428571428571431</v>
      </c>
    </row>
    <row r="83" spans="1:7">
      <c r="A83" t="s">
        <v>89</v>
      </c>
      <c r="B83">
        <v>14</v>
      </c>
      <c r="C83">
        <v>7</v>
      </c>
      <c r="D83" s="48">
        <f t="shared" si="2"/>
        <v>50</v>
      </c>
      <c r="E83">
        <v>14</v>
      </c>
      <c r="F83" s="48">
        <v>7</v>
      </c>
      <c r="G83" s="48">
        <f t="shared" si="3"/>
        <v>50</v>
      </c>
    </row>
    <row r="84" spans="1:7">
      <c r="A84" t="s">
        <v>90</v>
      </c>
      <c r="B84">
        <v>2</v>
      </c>
      <c r="C84">
        <v>2</v>
      </c>
      <c r="D84" s="48">
        <f t="shared" si="2"/>
        <v>100</v>
      </c>
      <c r="E84">
        <v>2</v>
      </c>
      <c r="F84" s="48">
        <v>2</v>
      </c>
      <c r="G84" s="48">
        <f t="shared" si="3"/>
        <v>100</v>
      </c>
    </row>
    <row r="85" spans="1:7">
      <c r="A85" t="s">
        <v>91</v>
      </c>
      <c r="B85">
        <v>9</v>
      </c>
      <c r="C85">
        <v>7</v>
      </c>
      <c r="D85" s="48">
        <f t="shared" si="2"/>
        <v>77.777777777777786</v>
      </c>
      <c r="E85">
        <v>9</v>
      </c>
      <c r="F85" s="48">
        <v>7</v>
      </c>
      <c r="G85" s="48">
        <f t="shared" si="3"/>
        <v>77.777777777777786</v>
      </c>
    </row>
    <row r="86" spans="1:7">
      <c r="A86" t="s">
        <v>92</v>
      </c>
      <c r="B86">
        <v>5</v>
      </c>
      <c r="C86">
        <v>5</v>
      </c>
      <c r="D86" s="48">
        <f t="shared" si="2"/>
        <v>100</v>
      </c>
      <c r="E86">
        <v>5</v>
      </c>
      <c r="F86" s="48">
        <v>5</v>
      </c>
      <c r="G86" s="48">
        <f t="shared" si="3"/>
        <v>100</v>
      </c>
    </row>
    <row r="87" spans="1:7">
      <c r="A87" t="s">
        <v>93</v>
      </c>
      <c r="B87">
        <v>7</v>
      </c>
      <c r="C87">
        <v>7</v>
      </c>
      <c r="D87" s="48">
        <f t="shared" si="2"/>
        <v>100</v>
      </c>
      <c r="E87">
        <v>7</v>
      </c>
      <c r="F87" s="48">
        <v>7</v>
      </c>
      <c r="G87" s="48">
        <f t="shared" si="3"/>
        <v>100</v>
      </c>
    </row>
    <row r="88" spans="1:7">
      <c r="A88" t="s">
        <v>94</v>
      </c>
      <c r="B88">
        <v>2</v>
      </c>
      <c r="C88">
        <v>2</v>
      </c>
      <c r="D88" s="48">
        <f t="shared" si="2"/>
        <v>100</v>
      </c>
      <c r="E88">
        <v>2</v>
      </c>
      <c r="F88" s="48">
        <v>2</v>
      </c>
      <c r="G88" s="48">
        <f t="shared" si="3"/>
        <v>100</v>
      </c>
    </row>
    <row r="89" spans="1:7">
      <c r="A89" t="s">
        <v>95</v>
      </c>
      <c r="B89">
        <v>2</v>
      </c>
      <c r="C89">
        <v>2</v>
      </c>
      <c r="D89" s="48">
        <f t="shared" si="2"/>
        <v>100</v>
      </c>
      <c r="E89">
        <v>2</v>
      </c>
      <c r="F89" s="48">
        <v>2</v>
      </c>
      <c r="G89" s="48">
        <f t="shared" si="3"/>
        <v>100</v>
      </c>
    </row>
    <row r="90" spans="1:7">
      <c r="A90" t="s">
        <v>96</v>
      </c>
      <c r="B90">
        <v>2</v>
      </c>
      <c r="C90">
        <v>1</v>
      </c>
      <c r="D90" s="48">
        <f t="shared" si="2"/>
        <v>50</v>
      </c>
      <c r="E90">
        <v>2</v>
      </c>
      <c r="F90" s="48">
        <v>1</v>
      </c>
      <c r="G90" s="48">
        <f t="shared" si="3"/>
        <v>50</v>
      </c>
    </row>
    <row r="91" spans="1:7">
      <c r="A91" t="s">
        <v>97</v>
      </c>
      <c r="B91">
        <v>92</v>
      </c>
      <c r="C91">
        <v>40</v>
      </c>
      <c r="D91" s="48">
        <f t="shared" si="2"/>
        <v>43.478260869565219</v>
      </c>
      <c r="E91">
        <v>37</v>
      </c>
      <c r="F91" s="48">
        <v>16</v>
      </c>
      <c r="G91" s="48">
        <f t="shared" si="3"/>
        <v>43.243243243243242</v>
      </c>
    </row>
    <row r="92" spans="1:7">
      <c r="A92" t="s">
        <v>98</v>
      </c>
      <c r="B92">
        <v>4</v>
      </c>
      <c r="D92" s="48">
        <f t="shared" si="2"/>
        <v>0</v>
      </c>
      <c r="E92">
        <v>4</v>
      </c>
      <c r="G92" s="48">
        <f t="shared" si="3"/>
        <v>0</v>
      </c>
    </row>
    <row r="93" spans="1:7">
      <c r="A93" t="s">
        <v>99</v>
      </c>
      <c r="B93">
        <v>15</v>
      </c>
      <c r="C93">
        <v>12</v>
      </c>
      <c r="D93" s="48">
        <f t="shared" si="2"/>
        <v>80</v>
      </c>
      <c r="E93">
        <v>3</v>
      </c>
      <c r="F93" s="48">
        <v>3</v>
      </c>
      <c r="G93" s="48">
        <f t="shared" si="3"/>
        <v>100</v>
      </c>
    </row>
    <row r="94" spans="1:7">
      <c r="A94" t="s">
        <v>100</v>
      </c>
      <c r="B94">
        <v>6</v>
      </c>
      <c r="C94">
        <v>1</v>
      </c>
      <c r="D94" s="48">
        <f t="shared" si="2"/>
        <v>16.666666666666664</v>
      </c>
      <c r="E94">
        <v>6</v>
      </c>
      <c r="F94" s="48">
        <v>1</v>
      </c>
      <c r="G94" s="48">
        <f t="shared" si="3"/>
        <v>16.666666666666664</v>
      </c>
    </row>
    <row r="95" spans="1:7">
      <c r="A95" s="57" t="s">
        <v>101</v>
      </c>
      <c r="B95" s="57">
        <v>4</v>
      </c>
      <c r="C95" s="57">
        <v>2</v>
      </c>
      <c r="D95" s="58">
        <f t="shared" si="2"/>
        <v>50</v>
      </c>
      <c r="E95" s="57">
        <v>4</v>
      </c>
      <c r="F95" s="58">
        <v>2</v>
      </c>
      <c r="G95" s="58">
        <f t="shared" si="3"/>
        <v>50</v>
      </c>
    </row>
    <row r="96" spans="1:7">
      <c r="A96" t="s">
        <v>102</v>
      </c>
      <c r="B96">
        <v>4</v>
      </c>
      <c r="C96">
        <v>1</v>
      </c>
      <c r="D96" s="48">
        <f t="shared" si="2"/>
        <v>25</v>
      </c>
      <c r="E96">
        <v>4</v>
      </c>
      <c r="F96" s="48">
        <v>1</v>
      </c>
      <c r="G96" s="48">
        <f t="shared" si="3"/>
        <v>25</v>
      </c>
    </row>
    <row r="97" spans="1:7">
      <c r="A97" t="s">
        <v>103</v>
      </c>
      <c r="B97">
        <v>1</v>
      </c>
      <c r="D97" s="48">
        <f t="shared" si="2"/>
        <v>0</v>
      </c>
      <c r="E97">
        <v>1</v>
      </c>
      <c r="G97" s="48">
        <f t="shared" si="3"/>
        <v>0</v>
      </c>
    </row>
    <row r="98" spans="1:7">
      <c r="A98" t="s">
        <v>104</v>
      </c>
      <c r="B98">
        <v>6</v>
      </c>
      <c r="C98">
        <v>6</v>
      </c>
      <c r="D98" s="48">
        <f t="shared" si="2"/>
        <v>100</v>
      </c>
      <c r="E98">
        <v>1</v>
      </c>
      <c r="F98" s="48">
        <v>1</v>
      </c>
      <c r="G98" s="48">
        <f t="shared" si="3"/>
        <v>100</v>
      </c>
    </row>
    <row r="99" spans="1:7">
      <c r="A99" t="s">
        <v>105</v>
      </c>
      <c r="B99">
        <v>2</v>
      </c>
      <c r="C99">
        <v>1</v>
      </c>
      <c r="D99" s="48">
        <f t="shared" si="2"/>
        <v>50</v>
      </c>
      <c r="E99">
        <v>1</v>
      </c>
      <c r="F99" s="48">
        <v>1</v>
      </c>
      <c r="G99" s="48">
        <f t="shared" si="3"/>
        <v>100</v>
      </c>
    </row>
    <row r="100" spans="1:7">
      <c r="A100" t="s">
        <v>106</v>
      </c>
      <c r="B100">
        <v>2</v>
      </c>
      <c r="C100">
        <v>1</v>
      </c>
      <c r="D100" s="48">
        <f t="shared" si="2"/>
        <v>50</v>
      </c>
      <c r="E100">
        <v>2</v>
      </c>
      <c r="F100" s="48">
        <v>1</v>
      </c>
      <c r="G100" s="48">
        <f t="shared" si="3"/>
        <v>50</v>
      </c>
    </row>
    <row r="101" spans="1:7">
      <c r="A101" t="s">
        <v>107</v>
      </c>
      <c r="B101">
        <v>3</v>
      </c>
      <c r="C101">
        <v>1</v>
      </c>
      <c r="D101" s="48">
        <f t="shared" si="2"/>
        <v>33.333333333333329</v>
      </c>
      <c r="E101">
        <v>1</v>
      </c>
      <c r="G101" s="48">
        <f t="shared" si="3"/>
        <v>0</v>
      </c>
    </row>
    <row r="102" spans="1:7">
      <c r="A102" t="s">
        <v>108</v>
      </c>
      <c r="B102">
        <v>2</v>
      </c>
      <c r="C102">
        <v>1</v>
      </c>
      <c r="D102" s="48">
        <f t="shared" si="2"/>
        <v>50</v>
      </c>
      <c r="E102">
        <v>2</v>
      </c>
      <c r="F102" s="48">
        <v>1</v>
      </c>
      <c r="G102" s="48">
        <f t="shared" si="3"/>
        <v>50</v>
      </c>
    </row>
    <row r="103" spans="1:7">
      <c r="A103" t="s">
        <v>109</v>
      </c>
      <c r="B103">
        <v>43</v>
      </c>
      <c r="C103">
        <v>14</v>
      </c>
      <c r="D103" s="48">
        <f t="shared" si="2"/>
        <v>32.558139534883722</v>
      </c>
      <c r="E103">
        <v>8</v>
      </c>
      <c r="F103" s="48">
        <v>5</v>
      </c>
      <c r="G103" s="48">
        <f t="shared" si="3"/>
        <v>62.5</v>
      </c>
    </row>
    <row r="104" spans="1:7">
      <c r="A104" t="s">
        <v>110</v>
      </c>
      <c r="B104">
        <v>149</v>
      </c>
      <c r="C104">
        <v>89</v>
      </c>
      <c r="D104" s="48">
        <f t="shared" si="2"/>
        <v>59.731543624161077</v>
      </c>
      <c r="E104">
        <v>139</v>
      </c>
      <c r="F104" s="48">
        <v>89</v>
      </c>
      <c r="G104" s="48">
        <f t="shared" si="3"/>
        <v>64.02877697841727</v>
      </c>
    </row>
    <row r="105" spans="1:7">
      <c r="A105" t="s">
        <v>111</v>
      </c>
      <c r="B105">
        <v>4</v>
      </c>
      <c r="C105">
        <v>1</v>
      </c>
      <c r="D105" s="48">
        <f t="shared" si="2"/>
        <v>25</v>
      </c>
      <c r="E105">
        <v>4</v>
      </c>
      <c r="F105" s="48">
        <v>1</v>
      </c>
      <c r="G105" s="48">
        <f t="shared" si="3"/>
        <v>25</v>
      </c>
    </row>
    <row r="106" spans="1:7">
      <c r="A106" t="s">
        <v>112</v>
      </c>
      <c r="B106">
        <v>4</v>
      </c>
      <c r="C106">
        <v>1</v>
      </c>
      <c r="D106" s="48">
        <f t="shared" si="2"/>
        <v>25</v>
      </c>
      <c r="E106">
        <v>1</v>
      </c>
      <c r="F106" s="48">
        <v>1</v>
      </c>
      <c r="G106" s="48">
        <f t="shared" si="3"/>
        <v>100</v>
      </c>
    </row>
    <row r="107" spans="1:7">
      <c r="A107" s="57" t="s">
        <v>113</v>
      </c>
      <c r="B107" s="57">
        <v>3</v>
      </c>
      <c r="C107" s="57">
        <v>2</v>
      </c>
      <c r="D107" s="58">
        <f t="shared" si="2"/>
        <v>66.666666666666657</v>
      </c>
      <c r="E107" s="57">
        <v>3</v>
      </c>
      <c r="F107" s="58">
        <v>2</v>
      </c>
      <c r="G107" s="58">
        <f t="shared" si="3"/>
        <v>66.666666666666657</v>
      </c>
    </row>
    <row r="108" spans="1:7">
      <c r="A108" t="s">
        <v>114</v>
      </c>
      <c r="B108">
        <v>122</v>
      </c>
      <c r="C108">
        <v>85</v>
      </c>
      <c r="D108" s="48">
        <f t="shared" si="2"/>
        <v>69.672131147540981</v>
      </c>
      <c r="E108">
        <v>122</v>
      </c>
      <c r="F108" s="48">
        <v>85</v>
      </c>
      <c r="G108" s="48">
        <f t="shared" si="3"/>
        <v>69.672131147540981</v>
      </c>
    </row>
    <row r="109" spans="1:7">
      <c r="A109" t="s">
        <v>115</v>
      </c>
      <c r="B109">
        <v>3</v>
      </c>
      <c r="D109" s="48">
        <f t="shared" si="2"/>
        <v>0</v>
      </c>
      <c r="G109" s="48">
        <v>0</v>
      </c>
    </row>
    <row r="110" spans="1:7">
      <c r="A110" t="s">
        <v>116</v>
      </c>
      <c r="B110">
        <v>7</v>
      </c>
      <c r="D110" s="48">
        <f t="shared" si="2"/>
        <v>0</v>
      </c>
      <c r="E110">
        <v>3</v>
      </c>
      <c r="G110" s="48">
        <f t="shared" si="3"/>
        <v>0</v>
      </c>
    </row>
    <row r="111" spans="1:7">
      <c r="A111" t="s">
        <v>117</v>
      </c>
      <c r="B111">
        <v>6</v>
      </c>
      <c r="D111" s="48">
        <f t="shared" si="2"/>
        <v>0</v>
      </c>
      <c r="E111">
        <v>6</v>
      </c>
      <c r="G111" s="48">
        <f t="shared" si="3"/>
        <v>0</v>
      </c>
    </row>
    <row r="112" spans="1:7">
      <c r="A112" t="s">
        <v>118</v>
      </c>
      <c r="B112">
        <v>51</v>
      </c>
      <c r="C112">
        <v>20</v>
      </c>
      <c r="D112" s="48">
        <f t="shared" si="2"/>
        <v>39.215686274509807</v>
      </c>
      <c r="E112">
        <v>43</v>
      </c>
      <c r="F112" s="48">
        <v>20</v>
      </c>
      <c r="G112" s="48">
        <f t="shared" si="3"/>
        <v>46.511627906976742</v>
      </c>
    </row>
    <row r="113" spans="1:7">
      <c r="A113" s="57" t="s">
        <v>119</v>
      </c>
      <c r="B113" s="57">
        <v>6</v>
      </c>
      <c r="C113" s="57">
        <v>3</v>
      </c>
      <c r="D113" s="58">
        <f t="shared" si="2"/>
        <v>50</v>
      </c>
      <c r="E113" s="57">
        <v>6</v>
      </c>
      <c r="F113" s="58">
        <v>3</v>
      </c>
      <c r="G113" s="58">
        <f t="shared" si="3"/>
        <v>50</v>
      </c>
    </row>
    <row r="114" spans="1:7">
      <c r="A114" t="s">
        <v>120</v>
      </c>
      <c r="B114">
        <v>4</v>
      </c>
      <c r="D114" s="48">
        <f t="shared" si="2"/>
        <v>0</v>
      </c>
      <c r="E114">
        <v>1</v>
      </c>
      <c r="G114" s="48">
        <f t="shared" si="3"/>
        <v>0</v>
      </c>
    </row>
    <row r="115" spans="1:7">
      <c r="A115" t="s">
        <v>121</v>
      </c>
      <c r="B115">
        <v>2</v>
      </c>
      <c r="C115">
        <v>2</v>
      </c>
      <c r="D115" s="48">
        <f t="shared" si="2"/>
        <v>100</v>
      </c>
      <c r="E115">
        <v>2</v>
      </c>
      <c r="F115" s="48">
        <v>2</v>
      </c>
      <c r="G115" s="48">
        <f t="shared" si="3"/>
        <v>100</v>
      </c>
    </row>
    <row r="116" spans="1:7">
      <c r="A116" t="s">
        <v>122</v>
      </c>
      <c r="B116">
        <v>4</v>
      </c>
      <c r="C116">
        <v>1</v>
      </c>
      <c r="D116" s="48">
        <f t="shared" si="2"/>
        <v>25</v>
      </c>
      <c r="E116">
        <v>2</v>
      </c>
      <c r="F116" s="48">
        <v>1</v>
      </c>
      <c r="G116" s="48">
        <f t="shared" si="3"/>
        <v>50</v>
      </c>
    </row>
    <row r="117" spans="1:7">
      <c r="A117" t="s">
        <v>123</v>
      </c>
      <c r="B117">
        <v>2</v>
      </c>
      <c r="C117">
        <v>2</v>
      </c>
      <c r="D117" s="48">
        <f t="shared" si="2"/>
        <v>100</v>
      </c>
      <c r="E117">
        <v>2</v>
      </c>
      <c r="F117" s="48">
        <v>2</v>
      </c>
      <c r="G117" s="48">
        <f t="shared" si="3"/>
        <v>100</v>
      </c>
    </row>
    <row r="118" spans="1:7">
      <c r="A118" t="s">
        <v>124</v>
      </c>
      <c r="B118">
        <v>2</v>
      </c>
      <c r="C118">
        <v>1</v>
      </c>
      <c r="D118" s="48">
        <f t="shared" si="2"/>
        <v>50</v>
      </c>
      <c r="E118">
        <v>1</v>
      </c>
      <c r="F118" s="48">
        <v>1</v>
      </c>
      <c r="G118" s="48">
        <f t="shared" si="3"/>
        <v>100</v>
      </c>
    </row>
    <row r="119" spans="1:7">
      <c r="A119" t="s">
        <v>125</v>
      </c>
      <c r="B119">
        <v>2</v>
      </c>
      <c r="C119">
        <v>1</v>
      </c>
      <c r="D119" s="48">
        <f t="shared" si="2"/>
        <v>50</v>
      </c>
      <c r="E119">
        <v>2</v>
      </c>
      <c r="F119" s="48">
        <v>1</v>
      </c>
      <c r="G119" s="48">
        <f t="shared" si="3"/>
        <v>50</v>
      </c>
    </row>
    <row r="120" spans="1:7">
      <c r="A120" t="s">
        <v>126</v>
      </c>
      <c r="B120">
        <v>5</v>
      </c>
      <c r="C120">
        <v>3</v>
      </c>
      <c r="D120" s="48">
        <f t="shared" si="2"/>
        <v>60</v>
      </c>
      <c r="E120">
        <v>5</v>
      </c>
      <c r="F120" s="48">
        <v>3</v>
      </c>
      <c r="G120" s="48">
        <f t="shared" si="3"/>
        <v>60</v>
      </c>
    </row>
    <row r="121" spans="1:7">
      <c r="A121" t="s">
        <v>127</v>
      </c>
      <c r="B121">
        <v>19</v>
      </c>
      <c r="C121">
        <v>7</v>
      </c>
      <c r="D121" s="48">
        <f t="shared" si="2"/>
        <v>36.84210526315789</v>
      </c>
      <c r="E121">
        <v>19</v>
      </c>
      <c r="F121" s="48">
        <v>7</v>
      </c>
      <c r="G121" s="48">
        <f t="shared" si="3"/>
        <v>36.84210526315789</v>
      </c>
    </row>
    <row r="122" spans="1:7">
      <c r="A122" t="s">
        <v>128</v>
      </c>
      <c r="B122">
        <v>1</v>
      </c>
      <c r="D122" s="48">
        <f t="shared" si="2"/>
        <v>0</v>
      </c>
      <c r="G122" s="48">
        <v>0</v>
      </c>
    </row>
    <row r="123" spans="1:7">
      <c r="A123" t="s">
        <v>129</v>
      </c>
      <c r="B123">
        <v>1</v>
      </c>
      <c r="D123" s="48">
        <f t="shared" si="2"/>
        <v>0</v>
      </c>
      <c r="E123">
        <v>1</v>
      </c>
      <c r="G123" s="48">
        <f t="shared" si="3"/>
        <v>0</v>
      </c>
    </row>
    <row r="124" spans="1:7">
      <c r="A124" t="s">
        <v>130</v>
      </c>
      <c r="B124">
        <v>3</v>
      </c>
      <c r="D124" s="48">
        <f t="shared" si="2"/>
        <v>0</v>
      </c>
      <c r="E124">
        <v>2</v>
      </c>
      <c r="G124" s="48">
        <f t="shared" si="3"/>
        <v>0</v>
      </c>
    </row>
    <row r="125" spans="1:7">
      <c r="A125" t="s">
        <v>131</v>
      </c>
      <c r="B125">
        <v>24</v>
      </c>
      <c r="C125">
        <v>9</v>
      </c>
      <c r="D125" s="48">
        <f t="shared" si="2"/>
        <v>37.5</v>
      </c>
      <c r="E125">
        <v>21</v>
      </c>
      <c r="F125" s="48">
        <v>8</v>
      </c>
      <c r="G125" s="48">
        <f t="shared" si="3"/>
        <v>38.095238095238095</v>
      </c>
    </row>
    <row r="126" spans="1:7">
      <c r="A126" t="s">
        <v>132</v>
      </c>
      <c r="B126">
        <v>7</v>
      </c>
      <c r="C126">
        <v>1</v>
      </c>
      <c r="D126" s="48">
        <f t="shared" si="2"/>
        <v>14.285714285714285</v>
      </c>
      <c r="E126">
        <v>7</v>
      </c>
      <c r="F126" s="48">
        <v>1</v>
      </c>
      <c r="G126" s="48">
        <f t="shared" si="3"/>
        <v>14.285714285714285</v>
      </c>
    </row>
    <row r="127" spans="1:7">
      <c r="A127" t="s">
        <v>133</v>
      </c>
      <c r="B127">
        <v>2</v>
      </c>
      <c r="D127" s="48">
        <f t="shared" si="2"/>
        <v>0</v>
      </c>
      <c r="E127">
        <v>2</v>
      </c>
      <c r="G127" s="48">
        <f t="shared" si="3"/>
        <v>0</v>
      </c>
    </row>
    <row r="128" spans="1:7">
      <c r="A128" s="57" t="s">
        <v>134</v>
      </c>
      <c r="B128" s="57">
        <v>4</v>
      </c>
      <c r="C128" s="57">
        <v>3</v>
      </c>
      <c r="D128" s="58">
        <f t="shared" si="2"/>
        <v>75</v>
      </c>
      <c r="E128" s="57">
        <v>2</v>
      </c>
      <c r="F128" s="58">
        <v>2</v>
      </c>
      <c r="G128" s="58">
        <f t="shared" si="3"/>
        <v>100</v>
      </c>
    </row>
    <row r="129" spans="1:7">
      <c r="A129" t="s">
        <v>135</v>
      </c>
      <c r="B129">
        <v>5</v>
      </c>
      <c r="C129">
        <v>3</v>
      </c>
      <c r="D129" s="48">
        <f t="shared" si="2"/>
        <v>60</v>
      </c>
      <c r="E129">
        <v>4</v>
      </c>
      <c r="F129" s="48">
        <v>3</v>
      </c>
      <c r="G129" s="48">
        <f t="shared" si="3"/>
        <v>75</v>
      </c>
    </row>
    <row r="130" spans="1:7">
      <c r="A130" t="s">
        <v>136</v>
      </c>
      <c r="B130">
        <v>2</v>
      </c>
      <c r="C130">
        <v>2</v>
      </c>
      <c r="D130" s="48">
        <f t="shared" ref="D130:D193" si="4">C130/B130*100</f>
        <v>100</v>
      </c>
      <c r="E130">
        <v>2</v>
      </c>
      <c r="F130" s="48">
        <v>2</v>
      </c>
      <c r="G130" s="48">
        <f t="shared" ref="G130:G193" si="5">F130/E130*100</f>
        <v>100</v>
      </c>
    </row>
    <row r="131" spans="1:7">
      <c r="A131" t="s">
        <v>137</v>
      </c>
      <c r="B131">
        <v>4</v>
      </c>
      <c r="D131" s="48">
        <f t="shared" si="4"/>
        <v>0</v>
      </c>
      <c r="E131">
        <v>4</v>
      </c>
      <c r="G131" s="48">
        <f t="shared" si="5"/>
        <v>0</v>
      </c>
    </row>
    <row r="132" spans="1:7">
      <c r="A132" t="s">
        <v>138</v>
      </c>
      <c r="B132">
        <v>35</v>
      </c>
      <c r="C132">
        <v>14</v>
      </c>
      <c r="D132" s="48">
        <f t="shared" si="4"/>
        <v>40</v>
      </c>
      <c r="E132">
        <v>29</v>
      </c>
      <c r="F132" s="48">
        <v>14</v>
      </c>
      <c r="G132" s="48">
        <f t="shared" si="5"/>
        <v>48.275862068965516</v>
      </c>
    </row>
    <row r="133" spans="1:7">
      <c r="A133" t="s">
        <v>139</v>
      </c>
      <c r="B133">
        <v>2</v>
      </c>
      <c r="C133">
        <v>2</v>
      </c>
      <c r="D133" s="48">
        <f t="shared" si="4"/>
        <v>100</v>
      </c>
      <c r="E133">
        <v>2</v>
      </c>
      <c r="F133" s="48">
        <v>2</v>
      </c>
      <c r="G133" s="48">
        <f t="shared" si="5"/>
        <v>100</v>
      </c>
    </row>
    <row r="134" spans="1:7">
      <c r="A134" t="s">
        <v>140</v>
      </c>
      <c r="B134">
        <v>2</v>
      </c>
      <c r="D134" s="48">
        <f t="shared" si="4"/>
        <v>0</v>
      </c>
      <c r="G134" s="48">
        <v>0</v>
      </c>
    </row>
    <row r="135" spans="1:7">
      <c r="A135" t="s">
        <v>141</v>
      </c>
      <c r="B135">
        <v>1</v>
      </c>
      <c r="D135" s="48">
        <f t="shared" si="4"/>
        <v>0</v>
      </c>
      <c r="G135" s="48">
        <v>0</v>
      </c>
    </row>
    <row r="136" spans="1:7">
      <c r="A136" t="s">
        <v>142</v>
      </c>
      <c r="B136">
        <v>4</v>
      </c>
      <c r="C136">
        <v>4</v>
      </c>
      <c r="D136" s="48">
        <f t="shared" si="4"/>
        <v>100</v>
      </c>
      <c r="E136">
        <v>4</v>
      </c>
      <c r="F136" s="48">
        <v>4</v>
      </c>
      <c r="G136" s="48">
        <f t="shared" si="5"/>
        <v>100</v>
      </c>
    </row>
    <row r="137" spans="1:7">
      <c r="A137" t="s">
        <v>143</v>
      </c>
      <c r="B137">
        <v>1</v>
      </c>
      <c r="D137" s="48">
        <f t="shared" si="4"/>
        <v>0</v>
      </c>
      <c r="E137">
        <v>1</v>
      </c>
      <c r="G137" s="48">
        <f t="shared" si="5"/>
        <v>0</v>
      </c>
    </row>
    <row r="138" spans="1:7">
      <c r="A138" t="s">
        <v>144</v>
      </c>
      <c r="B138">
        <v>1</v>
      </c>
      <c r="D138" s="48">
        <f t="shared" si="4"/>
        <v>0</v>
      </c>
      <c r="E138">
        <v>1</v>
      </c>
      <c r="G138" s="48">
        <f t="shared" si="5"/>
        <v>0</v>
      </c>
    </row>
    <row r="139" spans="1:7">
      <c r="A139" t="s">
        <v>145</v>
      </c>
      <c r="B139">
        <v>3</v>
      </c>
      <c r="D139" s="48">
        <f t="shared" si="4"/>
        <v>0</v>
      </c>
      <c r="E139">
        <v>3</v>
      </c>
      <c r="G139" s="48">
        <f t="shared" si="5"/>
        <v>0</v>
      </c>
    </row>
    <row r="140" spans="1:7">
      <c r="A140" t="s">
        <v>146</v>
      </c>
      <c r="B140">
        <v>6</v>
      </c>
      <c r="C140">
        <v>6</v>
      </c>
      <c r="D140" s="48">
        <f t="shared" si="4"/>
        <v>100</v>
      </c>
      <c r="E140">
        <v>6</v>
      </c>
      <c r="F140" s="48">
        <v>6</v>
      </c>
      <c r="G140" s="48">
        <f t="shared" si="5"/>
        <v>100</v>
      </c>
    </row>
    <row r="141" spans="1:7">
      <c r="A141" t="s">
        <v>147</v>
      </c>
      <c r="B141">
        <v>2</v>
      </c>
      <c r="C141">
        <v>1</v>
      </c>
      <c r="D141" s="48">
        <f t="shared" si="4"/>
        <v>50</v>
      </c>
      <c r="E141">
        <v>2</v>
      </c>
      <c r="F141" s="48">
        <v>1</v>
      </c>
      <c r="G141" s="48">
        <f t="shared" si="5"/>
        <v>50</v>
      </c>
    </row>
    <row r="142" spans="1:7">
      <c r="A142" s="57" t="s">
        <v>148</v>
      </c>
      <c r="B142" s="57">
        <v>6</v>
      </c>
      <c r="C142" s="57"/>
      <c r="D142" s="58">
        <f t="shared" si="4"/>
        <v>0</v>
      </c>
      <c r="E142" s="57">
        <v>6</v>
      </c>
      <c r="F142" s="58"/>
      <c r="G142" s="58">
        <f t="shared" si="5"/>
        <v>0</v>
      </c>
    </row>
    <row r="143" spans="1:7">
      <c r="A143" t="s">
        <v>149</v>
      </c>
      <c r="B143">
        <v>2</v>
      </c>
      <c r="D143" s="48">
        <f t="shared" si="4"/>
        <v>0</v>
      </c>
      <c r="E143">
        <v>2</v>
      </c>
      <c r="G143" s="48">
        <f t="shared" si="5"/>
        <v>0</v>
      </c>
    </row>
    <row r="144" spans="1:7">
      <c r="A144" t="s">
        <v>150</v>
      </c>
      <c r="B144">
        <v>1</v>
      </c>
      <c r="D144" s="48">
        <f t="shared" si="4"/>
        <v>0</v>
      </c>
      <c r="G144" s="48">
        <v>0</v>
      </c>
    </row>
    <row r="145" spans="1:7">
      <c r="A145" t="s">
        <v>151</v>
      </c>
      <c r="B145">
        <v>1</v>
      </c>
      <c r="D145" s="48">
        <f t="shared" si="4"/>
        <v>0</v>
      </c>
      <c r="E145">
        <v>1</v>
      </c>
      <c r="G145" s="48">
        <f t="shared" si="5"/>
        <v>0</v>
      </c>
    </row>
    <row r="146" spans="1:7">
      <c r="A146" t="s">
        <v>152</v>
      </c>
      <c r="B146">
        <v>2</v>
      </c>
      <c r="D146" s="48">
        <f t="shared" si="4"/>
        <v>0</v>
      </c>
      <c r="G146" s="48">
        <v>0</v>
      </c>
    </row>
    <row r="147" spans="1:7">
      <c r="A147" t="s">
        <v>153</v>
      </c>
      <c r="B147">
        <v>1</v>
      </c>
      <c r="C147">
        <v>1</v>
      </c>
      <c r="D147" s="48">
        <f t="shared" si="4"/>
        <v>100</v>
      </c>
      <c r="E147">
        <v>1</v>
      </c>
      <c r="F147" s="48">
        <v>1</v>
      </c>
      <c r="G147" s="48">
        <f t="shared" si="5"/>
        <v>100</v>
      </c>
    </row>
    <row r="148" spans="1:7">
      <c r="A148" t="s">
        <v>154</v>
      </c>
      <c r="B148">
        <v>51</v>
      </c>
      <c r="C148">
        <v>29</v>
      </c>
      <c r="D148" s="48">
        <f t="shared" si="4"/>
        <v>56.862745098039213</v>
      </c>
      <c r="E148">
        <v>50</v>
      </c>
      <c r="F148" s="48">
        <v>29</v>
      </c>
      <c r="G148" s="48">
        <f t="shared" si="5"/>
        <v>57.999999999999993</v>
      </c>
    </row>
    <row r="149" spans="1:7">
      <c r="A149" t="s">
        <v>155</v>
      </c>
      <c r="B149">
        <v>2</v>
      </c>
      <c r="C149">
        <v>1</v>
      </c>
      <c r="D149" s="48">
        <f t="shared" si="4"/>
        <v>50</v>
      </c>
      <c r="E149">
        <v>2</v>
      </c>
      <c r="F149" s="48">
        <v>1</v>
      </c>
      <c r="G149" s="48">
        <f t="shared" si="5"/>
        <v>50</v>
      </c>
    </row>
    <row r="150" spans="1:7">
      <c r="A150" t="s">
        <v>156</v>
      </c>
      <c r="B150">
        <v>1</v>
      </c>
      <c r="D150" s="48">
        <f t="shared" si="4"/>
        <v>0</v>
      </c>
      <c r="E150">
        <v>1</v>
      </c>
      <c r="G150" s="48">
        <f t="shared" si="5"/>
        <v>0</v>
      </c>
    </row>
    <row r="151" spans="1:7">
      <c r="A151" t="s">
        <v>157</v>
      </c>
      <c r="B151">
        <v>3</v>
      </c>
      <c r="C151">
        <v>3</v>
      </c>
      <c r="D151" s="48">
        <f t="shared" si="4"/>
        <v>100</v>
      </c>
      <c r="E151">
        <v>3</v>
      </c>
      <c r="F151" s="48">
        <v>3</v>
      </c>
      <c r="G151" s="48">
        <f t="shared" si="5"/>
        <v>100</v>
      </c>
    </row>
    <row r="152" spans="1:7">
      <c r="A152" t="s">
        <v>158</v>
      </c>
      <c r="B152">
        <v>3</v>
      </c>
      <c r="C152">
        <v>3</v>
      </c>
      <c r="D152" s="48">
        <f t="shared" si="4"/>
        <v>100</v>
      </c>
      <c r="E152">
        <v>3</v>
      </c>
      <c r="F152" s="48">
        <v>3</v>
      </c>
      <c r="G152" s="48">
        <f t="shared" si="5"/>
        <v>100</v>
      </c>
    </row>
    <row r="153" spans="1:7">
      <c r="A153" s="57" t="s">
        <v>159</v>
      </c>
      <c r="B153" s="57">
        <v>13</v>
      </c>
      <c r="C153" s="57">
        <v>12</v>
      </c>
      <c r="D153" s="58">
        <f t="shared" si="4"/>
        <v>92.307692307692307</v>
      </c>
      <c r="E153" s="57">
        <v>13</v>
      </c>
      <c r="F153" s="58">
        <v>12</v>
      </c>
      <c r="G153" s="58">
        <f t="shared" si="5"/>
        <v>92.307692307692307</v>
      </c>
    </row>
    <row r="154" spans="1:7">
      <c r="A154" t="s">
        <v>160</v>
      </c>
      <c r="B154">
        <v>6</v>
      </c>
      <c r="C154">
        <v>4</v>
      </c>
      <c r="D154" s="48">
        <f t="shared" si="4"/>
        <v>66.666666666666657</v>
      </c>
      <c r="E154">
        <v>6</v>
      </c>
      <c r="F154" s="48">
        <v>4</v>
      </c>
      <c r="G154" s="48">
        <f t="shared" si="5"/>
        <v>66.666666666666657</v>
      </c>
    </row>
    <row r="155" spans="1:7">
      <c r="A155" t="s">
        <v>161</v>
      </c>
      <c r="B155">
        <v>2</v>
      </c>
      <c r="D155" s="48">
        <f t="shared" si="4"/>
        <v>0</v>
      </c>
      <c r="E155">
        <v>2</v>
      </c>
      <c r="G155" s="48">
        <f t="shared" si="5"/>
        <v>0</v>
      </c>
    </row>
    <row r="156" spans="1:7">
      <c r="A156" t="s">
        <v>162</v>
      </c>
      <c r="B156">
        <v>5</v>
      </c>
      <c r="C156">
        <v>1</v>
      </c>
      <c r="D156" s="48">
        <f t="shared" si="4"/>
        <v>20</v>
      </c>
      <c r="E156">
        <v>5</v>
      </c>
      <c r="F156" s="48">
        <v>1</v>
      </c>
      <c r="G156" s="48">
        <f t="shared" si="5"/>
        <v>20</v>
      </c>
    </row>
    <row r="157" spans="1:7">
      <c r="A157" t="s">
        <v>163</v>
      </c>
      <c r="B157">
        <v>3</v>
      </c>
      <c r="D157" s="48">
        <f t="shared" si="4"/>
        <v>0</v>
      </c>
      <c r="E157">
        <v>3</v>
      </c>
      <c r="G157" s="48">
        <f t="shared" si="5"/>
        <v>0</v>
      </c>
    </row>
    <row r="158" spans="1:7">
      <c r="A158" t="s">
        <v>164</v>
      </c>
      <c r="B158">
        <v>4</v>
      </c>
      <c r="C158">
        <v>3</v>
      </c>
      <c r="D158" s="48">
        <f t="shared" si="4"/>
        <v>75</v>
      </c>
      <c r="E158">
        <v>4</v>
      </c>
      <c r="F158" s="48">
        <v>3</v>
      </c>
      <c r="G158" s="48">
        <f t="shared" si="5"/>
        <v>75</v>
      </c>
    </row>
    <row r="159" spans="1:7">
      <c r="A159" t="s">
        <v>165</v>
      </c>
      <c r="B159">
        <v>3</v>
      </c>
      <c r="D159" s="48">
        <f t="shared" si="4"/>
        <v>0</v>
      </c>
      <c r="E159">
        <v>2</v>
      </c>
      <c r="G159" s="48">
        <f t="shared" si="5"/>
        <v>0</v>
      </c>
    </row>
    <row r="160" spans="1:7">
      <c r="A160" t="s">
        <v>166</v>
      </c>
      <c r="B160">
        <v>1</v>
      </c>
      <c r="C160">
        <v>1</v>
      </c>
      <c r="D160" s="48">
        <f t="shared" si="4"/>
        <v>100</v>
      </c>
      <c r="E160">
        <v>1</v>
      </c>
      <c r="F160" s="48">
        <v>1</v>
      </c>
      <c r="G160" s="48">
        <f t="shared" si="5"/>
        <v>100</v>
      </c>
    </row>
    <row r="161" spans="1:7">
      <c r="A161" t="s">
        <v>167</v>
      </c>
      <c r="B161">
        <v>2</v>
      </c>
      <c r="C161">
        <v>1</v>
      </c>
      <c r="D161" s="48">
        <f t="shared" si="4"/>
        <v>50</v>
      </c>
      <c r="E161">
        <v>2</v>
      </c>
      <c r="F161" s="48">
        <v>1</v>
      </c>
      <c r="G161" s="48">
        <f t="shared" si="5"/>
        <v>50</v>
      </c>
    </row>
    <row r="162" spans="1:7">
      <c r="A162" t="s">
        <v>168</v>
      </c>
      <c r="B162">
        <v>2</v>
      </c>
      <c r="D162" s="48">
        <f t="shared" si="4"/>
        <v>0</v>
      </c>
      <c r="E162">
        <v>2</v>
      </c>
      <c r="G162" s="48">
        <f t="shared" si="5"/>
        <v>0</v>
      </c>
    </row>
    <row r="163" spans="1:7">
      <c r="A163" t="s">
        <v>169</v>
      </c>
      <c r="B163">
        <v>1</v>
      </c>
      <c r="D163" s="48">
        <f t="shared" si="4"/>
        <v>0</v>
      </c>
      <c r="E163">
        <v>1</v>
      </c>
      <c r="G163" s="48">
        <f t="shared" si="5"/>
        <v>0</v>
      </c>
    </row>
    <row r="164" spans="1:7">
      <c r="A164" t="s">
        <v>170</v>
      </c>
      <c r="B164">
        <v>22</v>
      </c>
      <c r="C164">
        <v>14</v>
      </c>
      <c r="D164" s="48">
        <f t="shared" si="4"/>
        <v>63.636363636363633</v>
      </c>
      <c r="E164">
        <v>17</v>
      </c>
      <c r="F164" s="48">
        <v>10</v>
      </c>
      <c r="G164" s="48">
        <f t="shared" si="5"/>
        <v>58.82352941176471</v>
      </c>
    </row>
    <row r="165" spans="1:7">
      <c r="A165" t="s">
        <v>171</v>
      </c>
      <c r="B165">
        <v>7</v>
      </c>
      <c r="C165">
        <v>4</v>
      </c>
      <c r="D165" s="48">
        <f t="shared" si="4"/>
        <v>57.142857142857139</v>
      </c>
      <c r="E165">
        <v>5</v>
      </c>
      <c r="F165" s="48">
        <v>3</v>
      </c>
      <c r="G165" s="48">
        <f t="shared" si="5"/>
        <v>60</v>
      </c>
    </row>
    <row r="166" spans="1:7">
      <c r="A166" t="s">
        <v>172</v>
      </c>
      <c r="B166">
        <v>2</v>
      </c>
      <c r="C166">
        <v>2</v>
      </c>
      <c r="D166" s="48">
        <f t="shared" si="4"/>
        <v>100</v>
      </c>
      <c r="E166">
        <v>2</v>
      </c>
      <c r="F166" s="48">
        <v>2</v>
      </c>
      <c r="G166" s="48">
        <f t="shared" si="5"/>
        <v>100</v>
      </c>
    </row>
    <row r="167" spans="1:7">
      <c r="A167" t="s">
        <v>173</v>
      </c>
      <c r="B167">
        <v>2</v>
      </c>
      <c r="D167" s="48">
        <f t="shared" si="4"/>
        <v>0</v>
      </c>
      <c r="E167">
        <v>2</v>
      </c>
      <c r="G167" s="48">
        <f t="shared" si="5"/>
        <v>0</v>
      </c>
    </row>
    <row r="168" spans="1:7">
      <c r="A168" t="s">
        <v>174</v>
      </c>
      <c r="B168">
        <v>2</v>
      </c>
      <c r="C168">
        <v>1</v>
      </c>
      <c r="D168" s="48">
        <f t="shared" si="4"/>
        <v>50</v>
      </c>
      <c r="E168">
        <v>1</v>
      </c>
      <c r="G168" s="48">
        <f t="shared" si="5"/>
        <v>0</v>
      </c>
    </row>
    <row r="169" spans="1:7">
      <c r="A169" s="57" t="s">
        <v>175</v>
      </c>
      <c r="B169" s="57">
        <v>5</v>
      </c>
      <c r="C169" s="57">
        <v>5</v>
      </c>
      <c r="D169" s="58">
        <f t="shared" si="4"/>
        <v>100</v>
      </c>
      <c r="E169" s="57">
        <v>4</v>
      </c>
      <c r="F169" s="58">
        <v>4</v>
      </c>
      <c r="G169" s="58">
        <f t="shared" si="5"/>
        <v>100</v>
      </c>
    </row>
    <row r="170" spans="1:7">
      <c r="A170" t="s">
        <v>176</v>
      </c>
      <c r="B170">
        <v>4</v>
      </c>
      <c r="C170">
        <v>2</v>
      </c>
      <c r="D170" s="48">
        <f t="shared" si="4"/>
        <v>50</v>
      </c>
      <c r="E170">
        <v>3</v>
      </c>
      <c r="F170" s="48">
        <v>1</v>
      </c>
      <c r="G170" s="48">
        <f t="shared" si="5"/>
        <v>33.333333333333329</v>
      </c>
    </row>
    <row r="171" spans="1:7">
      <c r="A171" t="s">
        <v>177</v>
      </c>
      <c r="B171">
        <v>83</v>
      </c>
      <c r="C171">
        <v>53</v>
      </c>
      <c r="D171" s="48">
        <f t="shared" si="4"/>
        <v>63.855421686746979</v>
      </c>
      <c r="E171">
        <v>83</v>
      </c>
      <c r="F171" s="48">
        <v>53</v>
      </c>
      <c r="G171" s="48">
        <f t="shared" si="5"/>
        <v>63.855421686746979</v>
      </c>
    </row>
    <row r="172" spans="1:7">
      <c r="A172" t="s">
        <v>178</v>
      </c>
      <c r="B172">
        <v>4</v>
      </c>
      <c r="C172">
        <v>3</v>
      </c>
      <c r="D172" s="48">
        <f t="shared" si="4"/>
        <v>75</v>
      </c>
      <c r="E172">
        <v>4</v>
      </c>
      <c r="F172" s="48">
        <v>3</v>
      </c>
      <c r="G172" s="48">
        <f t="shared" si="5"/>
        <v>75</v>
      </c>
    </row>
    <row r="173" spans="1:7">
      <c r="A173" t="s">
        <v>179</v>
      </c>
      <c r="B173">
        <v>2</v>
      </c>
      <c r="C173">
        <v>2</v>
      </c>
      <c r="D173" s="48">
        <f t="shared" si="4"/>
        <v>100</v>
      </c>
      <c r="E173">
        <v>2</v>
      </c>
      <c r="F173" s="48">
        <v>2</v>
      </c>
      <c r="G173" s="48">
        <f t="shared" si="5"/>
        <v>100</v>
      </c>
    </row>
    <row r="174" spans="1:7">
      <c r="A174" t="s">
        <v>180</v>
      </c>
      <c r="B174">
        <v>1</v>
      </c>
      <c r="C174">
        <v>1</v>
      </c>
      <c r="D174" s="48">
        <f t="shared" si="4"/>
        <v>100</v>
      </c>
      <c r="E174">
        <v>1</v>
      </c>
      <c r="F174" s="48">
        <v>1</v>
      </c>
      <c r="G174" s="48">
        <f t="shared" si="5"/>
        <v>100</v>
      </c>
    </row>
    <row r="175" spans="1:7">
      <c r="A175" t="s">
        <v>181</v>
      </c>
      <c r="B175">
        <v>6</v>
      </c>
      <c r="C175">
        <v>2</v>
      </c>
      <c r="D175" s="48">
        <f t="shared" si="4"/>
        <v>33.333333333333329</v>
      </c>
      <c r="E175">
        <v>6</v>
      </c>
      <c r="F175" s="48">
        <v>2</v>
      </c>
      <c r="G175" s="48">
        <f t="shared" si="5"/>
        <v>33.333333333333329</v>
      </c>
    </row>
    <row r="176" spans="1:7">
      <c r="A176" t="s">
        <v>182</v>
      </c>
      <c r="B176">
        <v>2</v>
      </c>
      <c r="C176">
        <v>1</v>
      </c>
      <c r="D176" s="48">
        <f t="shared" si="4"/>
        <v>50</v>
      </c>
      <c r="E176">
        <v>2</v>
      </c>
      <c r="F176" s="48">
        <v>1</v>
      </c>
      <c r="G176" s="48">
        <f t="shared" si="5"/>
        <v>50</v>
      </c>
    </row>
    <row r="177" spans="1:7">
      <c r="A177" t="s">
        <v>183</v>
      </c>
      <c r="B177">
        <v>13</v>
      </c>
      <c r="C177">
        <v>13</v>
      </c>
      <c r="D177" s="48">
        <f t="shared" si="4"/>
        <v>100</v>
      </c>
      <c r="E177">
        <v>13</v>
      </c>
      <c r="F177" s="48">
        <v>13</v>
      </c>
      <c r="G177" s="48">
        <f t="shared" si="5"/>
        <v>100</v>
      </c>
    </row>
    <row r="178" spans="1:7">
      <c r="A178" t="s">
        <v>184</v>
      </c>
      <c r="B178">
        <v>2</v>
      </c>
      <c r="D178" s="48">
        <f t="shared" si="4"/>
        <v>0</v>
      </c>
      <c r="E178">
        <v>2</v>
      </c>
      <c r="G178" s="48">
        <f t="shared" si="5"/>
        <v>0</v>
      </c>
    </row>
    <row r="179" spans="1:7">
      <c r="A179" t="s">
        <v>185</v>
      </c>
      <c r="B179">
        <v>3</v>
      </c>
      <c r="C179">
        <v>2</v>
      </c>
      <c r="D179" s="48">
        <f t="shared" si="4"/>
        <v>66.666666666666657</v>
      </c>
      <c r="E179">
        <v>3</v>
      </c>
      <c r="F179" s="48">
        <v>2</v>
      </c>
      <c r="G179" s="48">
        <f t="shared" si="5"/>
        <v>66.666666666666657</v>
      </c>
    </row>
    <row r="180" spans="1:7">
      <c r="A180" t="s">
        <v>186</v>
      </c>
      <c r="B180">
        <v>3</v>
      </c>
      <c r="C180">
        <v>1</v>
      </c>
      <c r="D180" s="48">
        <f t="shared" si="4"/>
        <v>33.333333333333329</v>
      </c>
      <c r="E180">
        <v>3</v>
      </c>
      <c r="F180" s="48">
        <v>1</v>
      </c>
      <c r="G180" s="48">
        <f t="shared" si="5"/>
        <v>33.333333333333329</v>
      </c>
    </row>
    <row r="181" spans="1:7">
      <c r="A181" s="57" t="s">
        <v>187</v>
      </c>
      <c r="B181" s="57">
        <v>16</v>
      </c>
      <c r="C181" s="57">
        <v>11</v>
      </c>
      <c r="D181" s="58">
        <f t="shared" si="4"/>
        <v>68.75</v>
      </c>
      <c r="E181" s="57">
        <v>16</v>
      </c>
      <c r="F181" s="58">
        <v>11</v>
      </c>
      <c r="G181" s="58">
        <f t="shared" si="5"/>
        <v>68.75</v>
      </c>
    </row>
    <row r="182" spans="1:7">
      <c r="A182" t="s">
        <v>188</v>
      </c>
      <c r="B182">
        <v>12</v>
      </c>
      <c r="C182">
        <v>7</v>
      </c>
      <c r="D182" s="48">
        <f t="shared" si="4"/>
        <v>58.333333333333336</v>
      </c>
      <c r="E182">
        <v>12</v>
      </c>
      <c r="F182" s="48">
        <v>7</v>
      </c>
      <c r="G182" s="48">
        <f t="shared" si="5"/>
        <v>58.333333333333336</v>
      </c>
    </row>
    <row r="183" spans="1:7">
      <c r="A183" t="s">
        <v>189</v>
      </c>
      <c r="B183">
        <v>2</v>
      </c>
      <c r="C183">
        <v>2</v>
      </c>
      <c r="D183" s="48">
        <f t="shared" si="4"/>
        <v>100</v>
      </c>
      <c r="E183">
        <v>2</v>
      </c>
      <c r="F183" s="48">
        <v>2</v>
      </c>
      <c r="G183" s="48">
        <f t="shared" si="5"/>
        <v>100</v>
      </c>
    </row>
    <row r="184" spans="1:7">
      <c r="A184" t="s">
        <v>190</v>
      </c>
      <c r="B184">
        <v>7</v>
      </c>
      <c r="C184">
        <v>6</v>
      </c>
      <c r="D184" s="48">
        <f t="shared" si="4"/>
        <v>85.714285714285708</v>
      </c>
      <c r="E184">
        <v>7</v>
      </c>
      <c r="F184" s="48">
        <v>6</v>
      </c>
      <c r="G184" s="48">
        <f t="shared" si="5"/>
        <v>85.714285714285708</v>
      </c>
    </row>
    <row r="185" spans="1:7">
      <c r="A185" t="s">
        <v>191</v>
      </c>
      <c r="B185">
        <v>7</v>
      </c>
      <c r="C185">
        <v>2</v>
      </c>
      <c r="D185" s="48">
        <f t="shared" si="4"/>
        <v>28.571428571428569</v>
      </c>
      <c r="E185">
        <v>7</v>
      </c>
      <c r="F185" s="48">
        <v>2</v>
      </c>
      <c r="G185" s="48">
        <f t="shared" si="5"/>
        <v>28.571428571428569</v>
      </c>
    </row>
    <row r="186" spans="1:7">
      <c r="A186" t="s">
        <v>192</v>
      </c>
      <c r="B186">
        <v>3</v>
      </c>
      <c r="D186" s="48">
        <f t="shared" si="4"/>
        <v>0</v>
      </c>
      <c r="E186">
        <v>3</v>
      </c>
      <c r="G186" s="48">
        <f t="shared" si="5"/>
        <v>0</v>
      </c>
    </row>
    <row r="187" spans="1:7">
      <c r="A187" t="s">
        <v>193</v>
      </c>
      <c r="B187">
        <v>34</v>
      </c>
      <c r="C187">
        <v>18</v>
      </c>
      <c r="D187" s="48">
        <f t="shared" si="4"/>
        <v>52.941176470588239</v>
      </c>
      <c r="E187">
        <v>34</v>
      </c>
      <c r="F187" s="48">
        <v>18</v>
      </c>
      <c r="G187" s="48">
        <f t="shared" si="5"/>
        <v>52.941176470588239</v>
      </c>
    </row>
    <row r="188" spans="1:7">
      <c r="A188" t="s">
        <v>194</v>
      </c>
      <c r="B188">
        <v>3</v>
      </c>
      <c r="D188" s="48">
        <f t="shared" si="4"/>
        <v>0</v>
      </c>
      <c r="E188">
        <v>3</v>
      </c>
      <c r="G188" s="48">
        <f t="shared" si="5"/>
        <v>0</v>
      </c>
    </row>
    <row r="189" spans="1:7">
      <c r="A189" t="s">
        <v>195</v>
      </c>
      <c r="B189">
        <v>4</v>
      </c>
      <c r="C189">
        <v>2</v>
      </c>
      <c r="D189" s="48">
        <f t="shared" si="4"/>
        <v>50</v>
      </c>
      <c r="E189">
        <v>4</v>
      </c>
      <c r="F189" s="48">
        <v>2</v>
      </c>
      <c r="G189" s="48">
        <f t="shared" si="5"/>
        <v>50</v>
      </c>
    </row>
    <row r="190" spans="1:7">
      <c r="A190" t="s">
        <v>196</v>
      </c>
      <c r="B190">
        <v>1</v>
      </c>
      <c r="D190" s="48">
        <f t="shared" si="4"/>
        <v>0</v>
      </c>
      <c r="E190">
        <v>1</v>
      </c>
      <c r="G190" s="48">
        <f t="shared" si="5"/>
        <v>0</v>
      </c>
    </row>
    <row r="191" spans="1:7">
      <c r="A191" t="s">
        <v>197</v>
      </c>
      <c r="B191">
        <v>1</v>
      </c>
      <c r="D191" s="48">
        <f t="shared" si="4"/>
        <v>0</v>
      </c>
      <c r="E191">
        <v>1</v>
      </c>
      <c r="G191" s="48">
        <f t="shared" si="5"/>
        <v>0</v>
      </c>
    </row>
    <row r="192" spans="1:7">
      <c r="A192" s="57" t="s">
        <v>198</v>
      </c>
      <c r="B192" s="57">
        <v>6</v>
      </c>
      <c r="C192" s="57">
        <v>3</v>
      </c>
      <c r="D192" s="58">
        <f t="shared" si="4"/>
        <v>50</v>
      </c>
      <c r="E192" s="57">
        <v>6</v>
      </c>
      <c r="F192" s="58">
        <v>3</v>
      </c>
      <c r="G192" s="58">
        <f t="shared" si="5"/>
        <v>50</v>
      </c>
    </row>
    <row r="193" spans="1:7">
      <c r="A193" t="s">
        <v>199</v>
      </c>
      <c r="B193">
        <v>13</v>
      </c>
      <c r="C193">
        <v>9</v>
      </c>
      <c r="D193" s="48">
        <f t="shared" si="4"/>
        <v>69.230769230769226</v>
      </c>
      <c r="E193">
        <v>13</v>
      </c>
      <c r="F193" s="48">
        <v>9</v>
      </c>
      <c r="G193" s="48">
        <f t="shared" si="5"/>
        <v>69.230769230769226</v>
      </c>
    </row>
    <row r="194" spans="1:7">
      <c r="A194" t="s">
        <v>200</v>
      </c>
      <c r="B194">
        <v>5</v>
      </c>
      <c r="C194">
        <v>4</v>
      </c>
      <c r="D194" s="48">
        <f t="shared" ref="D194:D224" si="6">C194/B194*100</f>
        <v>80</v>
      </c>
      <c r="E194">
        <v>5</v>
      </c>
      <c r="F194" s="48">
        <v>4</v>
      </c>
      <c r="G194" s="48">
        <f t="shared" ref="G194:G224" si="7">F194/E194*100</f>
        <v>80</v>
      </c>
    </row>
    <row r="195" spans="1:7">
      <c r="A195" t="s">
        <v>201</v>
      </c>
      <c r="B195">
        <v>1</v>
      </c>
      <c r="D195" s="48">
        <f t="shared" si="6"/>
        <v>0</v>
      </c>
      <c r="E195">
        <v>1</v>
      </c>
      <c r="G195" s="48">
        <f t="shared" si="7"/>
        <v>0</v>
      </c>
    </row>
    <row r="196" spans="1:7">
      <c r="A196" t="s">
        <v>202</v>
      </c>
      <c r="B196">
        <v>37</v>
      </c>
      <c r="C196">
        <v>17</v>
      </c>
      <c r="D196" s="48">
        <f t="shared" si="6"/>
        <v>45.945945945945951</v>
      </c>
      <c r="E196">
        <v>36</v>
      </c>
      <c r="F196" s="48">
        <v>16</v>
      </c>
      <c r="G196" s="48">
        <f t="shared" si="7"/>
        <v>44.444444444444443</v>
      </c>
    </row>
    <row r="197" spans="1:7">
      <c r="A197" t="s">
        <v>12</v>
      </c>
      <c r="B197">
        <v>2</v>
      </c>
      <c r="C197">
        <v>2</v>
      </c>
      <c r="D197" s="48">
        <f t="shared" si="6"/>
        <v>100</v>
      </c>
      <c r="E197">
        <v>2</v>
      </c>
      <c r="F197" s="48">
        <v>2</v>
      </c>
      <c r="G197" s="48">
        <f t="shared" si="7"/>
        <v>100</v>
      </c>
    </row>
    <row r="198" spans="1:7">
      <c r="A198" t="s">
        <v>203</v>
      </c>
      <c r="B198">
        <v>1</v>
      </c>
      <c r="D198" s="48">
        <f t="shared" si="6"/>
        <v>0</v>
      </c>
      <c r="E198">
        <v>1</v>
      </c>
      <c r="G198" s="48">
        <f t="shared" si="7"/>
        <v>0</v>
      </c>
    </row>
    <row r="199" spans="1:7">
      <c r="A199" t="s">
        <v>204</v>
      </c>
      <c r="B199">
        <v>1</v>
      </c>
      <c r="D199" s="48">
        <f t="shared" si="6"/>
        <v>0</v>
      </c>
      <c r="E199">
        <v>1</v>
      </c>
      <c r="G199" s="48">
        <f t="shared" si="7"/>
        <v>0</v>
      </c>
    </row>
    <row r="200" spans="1:7">
      <c r="A200" t="s">
        <v>205</v>
      </c>
      <c r="B200">
        <v>3</v>
      </c>
      <c r="C200">
        <v>1</v>
      </c>
      <c r="D200" s="48">
        <f t="shared" si="6"/>
        <v>33.333333333333329</v>
      </c>
      <c r="E200">
        <v>3</v>
      </c>
      <c r="F200" s="48">
        <v>1</v>
      </c>
      <c r="G200" s="48">
        <f t="shared" si="7"/>
        <v>33.333333333333329</v>
      </c>
    </row>
    <row r="201" spans="1:7">
      <c r="A201" t="s">
        <v>206</v>
      </c>
      <c r="B201">
        <v>2</v>
      </c>
      <c r="C201">
        <v>2</v>
      </c>
      <c r="D201" s="48">
        <f t="shared" si="6"/>
        <v>100</v>
      </c>
      <c r="E201">
        <v>2</v>
      </c>
      <c r="F201" s="48">
        <v>2</v>
      </c>
      <c r="G201" s="48">
        <f t="shared" si="7"/>
        <v>100</v>
      </c>
    </row>
    <row r="202" spans="1:7">
      <c r="A202" t="s">
        <v>207</v>
      </c>
      <c r="B202">
        <v>1</v>
      </c>
      <c r="D202" s="48">
        <f t="shared" si="6"/>
        <v>0</v>
      </c>
      <c r="E202">
        <v>1</v>
      </c>
      <c r="G202" s="48">
        <f t="shared" si="7"/>
        <v>0</v>
      </c>
    </row>
    <row r="203" spans="1:7">
      <c r="A203" s="57" t="s">
        <v>208</v>
      </c>
      <c r="B203" s="57">
        <v>7</v>
      </c>
      <c r="C203" s="57">
        <v>4</v>
      </c>
      <c r="D203" s="58">
        <f t="shared" si="6"/>
        <v>57.142857142857139</v>
      </c>
      <c r="E203" s="57">
        <v>7</v>
      </c>
      <c r="F203" s="58">
        <v>4</v>
      </c>
      <c r="G203" s="58">
        <f t="shared" si="7"/>
        <v>57.142857142857139</v>
      </c>
    </row>
    <row r="204" spans="1:7">
      <c r="A204" t="s">
        <v>209</v>
      </c>
      <c r="B204">
        <v>11</v>
      </c>
      <c r="C204">
        <v>7</v>
      </c>
      <c r="D204" s="48">
        <f t="shared" si="6"/>
        <v>63.636363636363633</v>
      </c>
      <c r="E204">
        <v>10</v>
      </c>
      <c r="F204" s="48">
        <v>6</v>
      </c>
      <c r="G204" s="48">
        <f t="shared" si="7"/>
        <v>60</v>
      </c>
    </row>
    <row r="205" spans="1:7">
      <c r="A205" t="s">
        <v>210</v>
      </c>
      <c r="B205">
        <v>2</v>
      </c>
      <c r="D205" s="48">
        <f t="shared" si="6"/>
        <v>0</v>
      </c>
      <c r="E205">
        <v>2</v>
      </c>
      <c r="G205" s="48">
        <f t="shared" si="7"/>
        <v>0</v>
      </c>
    </row>
    <row r="206" spans="1:7">
      <c r="A206" t="s">
        <v>211</v>
      </c>
      <c r="B206">
        <v>7</v>
      </c>
      <c r="C206">
        <v>1</v>
      </c>
      <c r="D206" s="48">
        <f t="shared" si="6"/>
        <v>14.285714285714285</v>
      </c>
      <c r="E206">
        <v>7</v>
      </c>
      <c r="F206" s="48">
        <v>1</v>
      </c>
      <c r="G206" s="48">
        <f t="shared" si="7"/>
        <v>14.285714285714285</v>
      </c>
    </row>
    <row r="207" spans="1:7">
      <c r="A207" t="s">
        <v>212</v>
      </c>
      <c r="B207">
        <v>54</v>
      </c>
      <c r="C207">
        <v>12</v>
      </c>
      <c r="D207" s="48">
        <f t="shared" si="6"/>
        <v>22.222222222222221</v>
      </c>
      <c r="E207">
        <v>36</v>
      </c>
      <c r="F207" s="48">
        <v>12</v>
      </c>
      <c r="G207" s="48">
        <f t="shared" si="7"/>
        <v>33.333333333333329</v>
      </c>
    </row>
    <row r="208" spans="1:7">
      <c r="A208" t="s">
        <v>213</v>
      </c>
      <c r="B208">
        <v>2</v>
      </c>
      <c r="D208" s="48">
        <f t="shared" si="6"/>
        <v>0</v>
      </c>
      <c r="E208">
        <v>1</v>
      </c>
      <c r="G208" s="48">
        <f t="shared" si="7"/>
        <v>0</v>
      </c>
    </row>
    <row r="209" spans="1:7">
      <c r="A209" t="s">
        <v>214</v>
      </c>
      <c r="B209">
        <v>3</v>
      </c>
      <c r="C209">
        <v>1</v>
      </c>
      <c r="D209" s="48">
        <f t="shared" si="6"/>
        <v>33.333333333333329</v>
      </c>
      <c r="E209">
        <v>1</v>
      </c>
      <c r="F209" s="48">
        <v>1</v>
      </c>
      <c r="G209" s="48">
        <f t="shared" si="7"/>
        <v>100</v>
      </c>
    </row>
    <row r="210" spans="1:7">
      <c r="A210" t="s">
        <v>215</v>
      </c>
      <c r="B210">
        <v>6</v>
      </c>
      <c r="C210">
        <v>1</v>
      </c>
      <c r="D210" s="48">
        <f t="shared" si="6"/>
        <v>16.666666666666664</v>
      </c>
      <c r="E210">
        <v>5</v>
      </c>
      <c r="F210" s="48">
        <v>1</v>
      </c>
      <c r="G210" s="48">
        <f t="shared" si="7"/>
        <v>20</v>
      </c>
    </row>
    <row r="211" spans="1:7">
      <c r="A211" t="s">
        <v>174</v>
      </c>
      <c r="B211">
        <v>3</v>
      </c>
      <c r="D211" s="48">
        <f t="shared" si="6"/>
        <v>0</v>
      </c>
      <c r="G211" s="48">
        <v>0</v>
      </c>
    </row>
    <row r="212" spans="1:7">
      <c r="A212" t="s">
        <v>216</v>
      </c>
      <c r="B212">
        <v>5</v>
      </c>
      <c r="D212" s="48">
        <f t="shared" si="6"/>
        <v>0</v>
      </c>
      <c r="E212">
        <v>4</v>
      </c>
      <c r="G212" s="48">
        <f t="shared" si="7"/>
        <v>0</v>
      </c>
    </row>
    <row r="213" spans="1:7">
      <c r="A213" t="s">
        <v>217</v>
      </c>
      <c r="B213">
        <v>3</v>
      </c>
      <c r="D213" s="48">
        <f t="shared" si="6"/>
        <v>0</v>
      </c>
      <c r="E213">
        <v>2</v>
      </c>
      <c r="G213" s="48">
        <f t="shared" si="7"/>
        <v>0</v>
      </c>
    </row>
    <row r="214" spans="1:7">
      <c r="A214" t="s">
        <v>218</v>
      </c>
      <c r="B214">
        <v>1</v>
      </c>
      <c r="D214" s="48">
        <f t="shared" si="6"/>
        <v>0</v>
      </c>
      <c r="G214" s="48">
        <v>0</v>
      </c>
    </row>
    <row r="215" spans="1:7">
      <c r="A215" s="57" t="s">
        <v>219</v>
      </c>
      <c r="B215" s="57">
        <v>6</v>
      </c>
      <c r="C215" s="57">
        <v>2</v>
      </c>
      <c r="D215" s="58">
        <f t="shared" si="6"/>
        <v>33.333333333333329</v>
      </c>
      <c r="E215" s="57">
        <v>6</v>
      </c>
      <c r="F215" s="58">
        <v>2</v>
      </c>
      <c r="G215" s="58">
        <f t="shared" si="7"/>
        <v>33.333333333333329</v>
      </c>
    </row>
    <row r="216" spans="1:7">
      <c r="A216" t="s">
        <v>220</v>
      </c>
      <c r="B216">
        <v>13</v>
      </c>
      <c r="C216">
        <v>6</v>
      </c>
      <c r="D216" s="48">
        <f t="shared" si="6"/>
        <v>46.153846153846153</v>
      </c>
      <c r="E216">
        <v>13</v>
      </c>
      <c r="F216" s="48">
        <v>6</v>
      </c>
      <c r="G216" s="48">
        <f t="shared" si="7"/>
        <v>46.153846153846153</v>
      </c>
    </row>
    <row r="217" spans="1:7">
      <c r="A217" t="s">
        <v>221</v>
      </c>
      <c r="B217">
        <v>3</v>
      </c>
      <c r="D217" s="48">
        <f t="shared" si="6"/>
        <v>0</v>
      </c>
      <c r="G217" s="48">
        <v>0</v>
      </c>
    </row>
    <row r="218" spans="1:7">
      <c r="A218" t="s">
        <v>222</v>
      </c>
      <c r="B218">
        <v>2</v>
      </c>
      <c r="D218" s="48">
        <f t="shared" si="6"/>
        <v>0</v>
      </c>
      <c r="G218" s="48">
        <v>0</v>
      </c>
    </row>
    <row r="219" spans="1:7">
      <c r="A219" t="s">
        <v>223</v>
      </c>
      <c r="B219">
        <v>2</v>
      </c>
      <c r="D219" s="48">
        <f t="shared" si="6"/>
        <v>0</v>
      </c>
      <c r="E219">
        <v>1</v>
      </c>
      <c r="G219" s="48">
        <f t="shared" si="7"/>
        <v>0</v>
      </c>
    </row>
    <row r="220" spans="1:7">
      <c r="A220" t="s">
        <v>224</v>
      </c>
      <c r="B220">
        <v>2</v>
      </c>
      <c r="C220">
        <v>2</v>
      </c>
      <c r="D220" s="48">
        <f t="shared" si="6"/>
        <v>100</v>
      </c>
      <c r="E220">
        <v>2</v>
      </c>
      <c r="F220" s="48">
        <v>2</v>
      </c>
      <c r="G220" s="48">
        <f t="shared" si="7"/>
        <v>100</v>
      </c>
    </row>
    <row r="221" spans="1:7">
      <c r="A221" t="s">
        <v>225</v>
      </c>
      <c r="B221">
        <v>3</v>
      </c>
      <c r="D221" s="48">
        <f t="shared" si="6"/>
        <v>0</v>
      </c>
      <c r="E221">
        <v>1</v>
      </c>
      <c r="G221" s="48">
        <f t="shared" si="7"/>
        <v>0</v>
      </c>
    </row>
    <row r="222" spans="1:7">
      <c r="A222" t="s">
        <v>226</v>
      </c>
      <c r="B222">
        <v>87</v>
      </c>
      <c r="C222">
        <v>69</v>
      </c>
      <c r="D222" s="48">
        <f t="shared" si="6"/>
        <v>79.310344827586206</v>
      </c>
      <c r="E222">
        <v>87</v>
      </c>
      <c r="F222" s="48">
        <v>69</v>
      </c>
      <c r="G222" s="48">
        <f t="shared" si="7"/>
        <v>79.310344827586206</v>
      </c>
    </row>
    <row r="223" spans="1:7">
      <c r="A223" s="57" t="s">
        <v>227</v>
      </c>
      <c r="B223" s="57">
        <v>87</v>
      </c>
      <c r="C223" s="57">
        <v>69</v>
      </c>
      <c r="D223" s="58">
        <f t="shared" si="6"/>
        <v>79.310344827586206</v>
      </c>
      <c r="E223" s="57">
        <v>87</v>
      </c>
      <c r="F223" s="58">
        <v>69</v>
      </c>
      <c r="G223" s="58">
        <f t="shared" si="7"/>
        <v>79.310344827586206</v>
      </c>
    </row>
    <row r="224" spans="1:7">
      <c r="A224" t="s">
        <v>232</v>
      </c>
      <c r="B224">
        <v>1731</v>
      </c>
      <c r="C224">
        <v>929</v>
      </c>
      <c r="D224" s="48">
        <f t="shared" si="6"/>
        <v>53.668399768919691</v>
      </c>
      <c r="E224">
        <v>1446</v>
      </c>
      <c r="F224" s="48">
        <v>892</v>
      </c>
      <c r="G224" s="48">
        <f t="shared" si="7"/>
        <v>61.687413554633473</v>
      </c>
    </row>
  </sheetData>
  <autoFilter ref="A1:J22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24"/>
  <sheetViews>
    <sheetView workbookViewId="0">
      <selection activeCell="E1" sqref="E1:E1048576"/>
    </sheetView>
  </sheetViews>
  <sheetFormatPr defaultRowHeight="15"/>
  <cols>
    <col min="1" max="1" width="40.140625" bestFit="1" customWidth="1"/>
    <col min="2" max="3" width="5" bestFit="1" customWidth="1"/>
    <col min="4" max="4" width="12.7109375" hidden="1" customWidth="1"/>
    <col min="5" max="5" width="9.5703125" style="48" bestFit="1" customWidth="1"/>
    <col min="6" max="6" width="17" hidden="1" customWidth="1"/>
    <col min="7" max="7" width="9.5703125" style="48" hidden="1" customWidth="1"/>
    <col min="8" max="8" width="9.5703125" style="48" bestFit="1" customWidth="1"/>
  </cols>
  <sheetData>
    <row r="1" spans="1:8">
      <c r="A1" t="s">
        <v>231</v>
      </c>
      <c r="B1">
        <v>2019</v>
      </c>
      <c r="C1">
        <v>2020</v>
      </c>
      <c r="D1" t="s">
        <v>238</v>
      </c>
      <c r="E1" s="48" t="s">
        <v>239</v>
      </c>
      <c r="F1" t="s">
        <v>234</v>
      </c>
      <c r="G1" s="48" t="s">
        <v>235</v>
      </c>
      <c r="H1" s="48" t="s">
        <v>237</v>
      </c>
    </row>
    <row r="2" spans="1:8">
      <c r="A2" s="55" t="s">
        <v>9</v>
      </c>
      <c r="B2">
        <v>54</v>
      </c>
      <c r="C2">
        <v>68</v>
      </c>
      <c r="D2">
        <v>41</v>
      </c>
      <c r="E2" s="48">
        <f t="shared" ref="E2:E65" si="0">D2/C2*100</f>
        <v>60.294117647058819</v>
      </c>
      <c r="F2">
        <v>69</v>
      </c>
      <c r="G2" s="48">
        <v>41</v>
      </c>
      <c r="H2" s="48">
        <f>G2/F2*100</f>
        <v>59.420289855072461</v>
      </c>
    </row>
    <row r="3" spans="1:8">
      <c r="A3" t="s">
        <v>9</v>
      </c>
      <c r="C3">
        <v>5</v>
      </c>
      <c r="D3">
        <v>4</v>
      </c>
      <c r="E3" s="48">
        <f t="shared" si="0"/>
        <v>80</v>
      </c>
      <c r="F3">
        <v>5</v>
      </c>
      <c r="G3" s="48">
        <v>4</v>
      </c>
      <c r="H3" s="48">
        <f t="shared" ref="H3:H66" si="1">G3/F3*100</f>
        <v>80</v>
      </c>
    </row>
    <row r="4" spans="1:8">
      <c r="A4" t="s">
        <v>10</v>
      </c>
      <c r="C4">
        <v>4</v>
      </c>
      <c r="D4">
        <v>4</v>
      </c>
      <c r="E4" s="48">
        <f t="shared" si="0"/>
        <v>100</v>
      </c>
      <c r="F4">
        <v>4</v>
      </c>
      <c r="G4" s="48">
        <v>4</v>
      </c>
      <c r="H4" s="48">
        <f t="shared" si="1"/>
        <v>100</v>
      </c>
    </row>
    <row r="5" spans="1:8">
      <c r="A5" t="s">
        <v>11</v>
      </c>
      <c r="C5">
        <v>4</v>
      </c>
      <c r="D5">
        <v>1</v>
      </c>
      <c r="E5" s="48">
        <f t="shared" si="0"/>
        <v>25</v>
      </c>
      <c r="F5">
        <v>4</v>
      </c>
      <c r="G5" s="48">
        <v>1</v>
      </c>
      <c r="H5" s="48">
        <f t="shared" si="1"/>
        <v>25</v>
      </c>
    </row>
    <row r="6" spans="1:8">
      <c r="A6" t="s">
        <v>12</v>
      </c>
      <c r="C6">
        <v>4</v>
      </c>
      <c r="E6" s="48">
        <f t="shared" si="0"/>
        <v>0</v>
      </c>
      <c r="F6">
        <v>4</v>
      </c>
      <c r="H6" s="48">
        <f t="shared" si="1"/>
        <v>0</v>
      </c>
    </row>
    <row r="7" spans="1:8">
      <c r="A7" t="s">
        <v>13</v>
      </c>
      <c r="C7">
        <v>8</v>
      </c>
      <c r="D7">
        <v>3</v>
      </c>
      <c r="E7" s="48">
        <f t="shared" si="0"/>
        <v>37.5</v>
      </c>
      <c r="F7">
        <v>8</v>
      </c>
      <c r="G7" s="48">
        <v>3</v>
      </c>
      <c r="H7" s="48">
        <f t="shared" si="1"/>
        <v>37.5</v>
      </c>
    </row>
    <row r="8" spans="1:8">
      <c r="A8" t="s">
        <v>14</v>
      </c>
      <c r="C8">
        <v>3</v>
      </c>
      <c r="E8" s="48">
        <f t="shared" si="0"/>
        <v>0</v>
      </c>
      <c r="F8">
        <v>3</v>
      </c>
      <c r="H8" s="48">
        <f t="shared" si="1"/>
        <v>0</v>
      </c>
    </row>
    <row r="9" spans="1:8">
      <c r="A9" t="s">
        <v>15</v>
      </c>
      <c r="C9">
        <v>36</v>
      </c>
      <c r="D9">
        <v>29</v>
      </c>
      <c r="E9" s="48">
        <f t="shared" si="0"/>
        <v>80.555555555555557</v>
      </c>
      <c r="F9">
        <v>36</v>
      </c>
      <c r="G9" s="48">
        <v>29</v>
      </c>
      <c r="H9" s="48">
        <f t="shared" si="1"/>
        <v>80.555555555555557</v>
      </c>
    </row>
    <row r="10" spans="1:8">
      <c r="A10" t="s">
        <v>16</v>
      </c>
      <c r="C10">
        <v>4</v>
      </c>
      <c r="E10" s="48">
        <f t="shared" si="0"/>
        <v>0</v>
      </c>
      <c r="F10">
        <v>4</v>
      </c>
      <c r="H10" s="48">
        <f t="shared" si="1"/>
        <v>0</v>
      </c>
    </row>
    <row r="11" spans="1:8">
      <c r="A11" s="55" t="s">
        <v>20</v>
      </c>
      <c r="B11">
        <v>41</v>
      </c>
      <c r="C11">
        <v>22</v>
      </c>
      <c r="D11">
        <v>16</v>
      </c>
      <c r="E11" s="48">
        <f t="shared" si="0"/>
        <v>72.727272727272734</v>
      </c>
      <c r="F11">
        <v>20</v>
      </c>
      <c r="G11" s="48">
        <v>15</v>
      </c>
      <c r="H11" s="48">
        <f t="shared" si="1"/>
        <v>75</v>
      </c>
    </row>
    <row r="12" spans="1:8">
      <c r="A12" t="s">
        <v>18</v>
      </c>
      <c r="C12">
        <v>2</v>
      </c>
      <c r="D12">
        <v>2</v>
      </c>
      <c r="E12" s="48">
        <f t="shared" si="0"/>
        <v>100</v>
      </c>
      <c r="F12">
        <v>2</v>
      </c>
      <c r="G12" s="48">
        <v>2</v>
      </c>
      <c r="H12" s="48">
        <f t="shared" si="1"/>
        <v>100</v>
      </c>
    </row>
    <row r="13" spans="1:8">
      <c r="A13" t="s">
        <v>19</v>
      </c>
      <c r="C13">
        <v>8</v>
      </c>
      <c r="D13">
        <v>8</v>
      </c>
      <c r="E13" s="48">
        <f t="shared" si="0"/>
        <v>100</v>
      </c>
      <c r="F13">
        <v>7</v>
      </c>
      <c r="G13" s="48">
        <v>7</v>
      </c>
      <c r="H13" s="48">
        <f t="shared" si="1"/>
        <v>100</v>
      </c>
    </row>
    <row r="14" spans="1:8">
      <c r="A14" t="s">
        <v>20</v>
      </c>
      <c r="C14">
        <v>3</v>
      </c>
      <c r="D14">
        <v>2</v>
      </c>
      <c r="E14" s="48">
        <f t="shared" si="0"/>
        <v>66.666666666666657</v>
      </c>
      <c r="F14">
        <v>2</v>
      </c>
      <c r="G14" s="48">
        <v>2</v>
      </c>
      <c r="H14" s="48">
        <f t="shared" si="1"/>
        <v>100</v>
      </c>
    </row>
    <row r="15" spans="1:8">
      <c r="A15" t="s">
        <v>21</v>
      </c>
      <c r="C15">
        <v>2</v>
      </c>
      <c r="E15" s="48">
        <f t="shared" si="0"/>
        <v>0</v>
      </c>
      <c r="F15">
        <v>2</v>
      </c>
      <c r="H15" s="48">
        <f t="shared" si="1"/>
        <v>0</v>
      </c>
    </row>
    <row r="16" spans="1:8">
      <c r="A16" t="s">
        <v>22</v>
      </c>
      <c r="C16">
        <v>2</v>
      </c>
      <c r="D16">
        <v>2</v>
      </c>
      <c r="E16" s="48">
        <f t="shared" si="0"/>
        <v>100</v>
      </c>
      <c r="F16">
        <v>2</v>
      </c>
      <c r="G16" s="48">
        <v>2</v>
      </c>
      <c r="H16" s="48">
        <f t="shared" si="1"/>
        <v>100</v>
      </c>
    </row>
    <row r="17" spans="1:8">
      <c r="A17" t="s">
        <v>23</v>
      </c>
      <c r="C17">
        <v>2</v>
      </c>
      <c r="E17" s="48">
        <f t="shared" si="0"/>
        <v>0</v>
      </c>
      <c r="F17">
        <v>2</v>
      </c>
      <c r="H17" s="48">
        <f t="shared" si="1"/>
        <v>0</v>
      </c>
    </row>
    <row r="18" spans="1:8">
      <c r="A18" t="s">
        <v>24</v>
      </c>
      <c r="C18">
        <v>1</v>
      </c>
      <c r="E18" s="48">
        <f t="shared" si="0"/>
        <v>0</v>
      </c>
      <c r="F18">
        <v>1</v>
      </c>
      <c r="H18" s="48">
        <f t="shared" si="1"/>
        <v>0</v>
      </c>
    </row>
    <row r="19" spans="1:8">
      <c r="A19" t="s">
        <v>25</v>
      </c>
      <c r="C19">
        <v>2</v>
      </c>
      <c r="D19">
        <v>2</v>
      </c>
      <c r="E19" s="48">
        <f t="shared" si="0"/>
        <v>100</v>
      </c>
      <c r="F19">
        <v>2</v>
      </c>
      <c r="G19" s="48">
        <v>2</v>
      </c>
      <c r="H19" s="48">
        <f t="shared" si="1"/>
        <v>100</v>
      </c>
    </row>
    <row r="20" spans="1:8">
      <c r="A20" s="55" t="s">
        <v>28</v>
      </c>
      <c r="B20">
        <v>181</v>
      </c>
      <c r="C20">
        <v>203</v>
      </c>
      <c r="D20">
        <v>87</v>
      </c>
      <c r="E20" s="48">
        <f t="shared" si="0"/>
        <v>42.857142857142854</v>
      </c>
      <c r="F20">
        <v>167</v>
      </c>
      <c r="G20" s="48">
        <v>85</v>
      </c>
      <c r="H20" s="48">
        <f t="shared" si="1"/>
        <v>50.898203592814376</v>
      </c>
    </row>
    <row r="21" spans="1:8">
      <c r="A21" t="s">
        <v>27</v>
      </c>
      <c r="C21">
        <v>16</v>
      </c>
      <c r="D21">
        <v>2</v>
      </c>
      <c r="E21" s="48">
        <f t="shared" si="0"/>
        <v>12.5</v>
      </c>
      <c r="F21">
        <v>16</v>
      </c>
      <c r="G21" s="48">
        <v>2</v>
      </c>
      <c r="H21" s="48">
        <f t="shared" si="1"/>
        <v>12.5</v>
      </c>
    </row>
    <row r="22" spans="1:8">
      <c r="A22" t="s">
        <v>28</v>
      </c>
      <c r="C22">
        <v>18</v>
      </c>
      <c r="D22">
        <v>1</v>
      </c>
      <c r="E22" s="48">
        <f t="shared" si="0"/>
        <v>5.5555555555555554</v>
      </c>
      <c r="F22">
        <v>5</v>
      </c>
      <c r="G22" s="48">
        <v>1</v>
      </c>
      <c r="H22" s="48">
        <f t="shared" si="1"/>
        <v>20</v>
      </c>
    </row>
    <row r="23" spans="1:8">
      <c r="A23" t="s">
        <v>29</v>
      </c>
      <c r="C23">
        <v>8</v>
      </c>
      <c r="D23">
        <v>5</v>
      </c>
      <c r="E23" s="48">
        <f t="shared" si="0"/>
        <v>62.5</v>
      </c>
      <c r="F23">
        <v>8</v>
      </c>
      <c r="G23" s="48">
        <v>5</v>
      </c>
      <c r="H23" s="48">
        <f t="shared" si="1"/>
        <v>62.5</v>
      </c>
    </row>
    <row r="24" spans="1:8">
      <c r="A24" t="s">
        <v>30</v>
      </c>
      <c r="C24">
        <v>2</v>
      </c>
      <c r="D24">
        <v>1</v>
      </c>
      <c r="E24" s="48">
        <f t="shared" si="0"/>
        <v>50</v>
      </c>
      <c r="F24">
        <v>2</v>
      </c>
      <c r="G24" s="48">
        <v>1</v>
      </c>
      <c r="H24" s="48">
        <f t="shared" si="1"/>
        <v>50</v>
      </c>
    </row>
    <row r="25" spans="1:8">
      <c r="A25" t="s">
        <v>31</v>
      </c>
      <c r="C25">
        <v>11</v>
      </c>
      <c r="D25">
        <v>3</v>
      </c>
      <c r="E25" s="48">
        <f t="shared" si="0"/>
        <v>27.27272727272727</v>
      </c>
      <c r="F25">
        <v>7</v>
      </c>
      <c r="G25" s="48">
        <v>3</v>
      </c>
      <c r="H25" s="48">
        <f t="shared" si="1"/>
        <v>42.857142857142854</v>
      </c>
    </row>
    <row r="26" spans="1:8">
      <c r="A26" t="s">
        <v>32</v>
      </c>
      <c r="C26">
        <v>12</v>
      </c>
      <c r="D26">
        <v>4</v>
      </c>
      <c r="E26" s="48">
        <f t="shared" si="0"/>
        <v>33.333333333333329</v>
      </c>
      <c r="F26">
        <v>9</v>
      </c>
      <c r="G26" s="48">
        <v>4</v>
      </c>
      <c r="H26" s="48">
        <f t="shared" si="1"/>
        <v>44.444444444444443</v>
      </c>
    </row>
    <row r="27" spans="1:8">
      <c r="A27" t="s">
        <v>33</v>
      </c>
      <c r="C27">
        <v>2</v>
      </c>
      <c r="E27" s="48">
        <f t="shared" si="0"/>
        <v>0</v>
      </c>
      <c r="F27">
        <v>2</v>
      </c>
      <c r="H27" s="48">
        <f t="shared" si="1"/>
        <v>0</v>
      </c>
    </row>
    <row r="28" spans="1:8">
      <c r="A28" t="s">
        <v>34</v>
      </c>
      <c r="C28">
        <v>20</v>
      </c>
      <c r="D28">
        <v>18</v>
      </c>
      <c r="E28" s="48">
        <f t="shared" si="0"/>
        <v>90</v>
      </c>
      <c r="F28">
        <v>20</v>
      </c>
      <c r="G28" s="48">
        <v>18</v>
      </c>
      <c r="H28" s="48">
        <f t="shared" si="1"/>
        <v>90</v>
      </c>
    </row>
    <row r="29" spans="1:8">
      <c r="A29" t="s">
        <v>35</v>
      </c>
      <c r="C29">
        <v>12</v>
      </c>
      <c r="D29">
        <v>4</v>
      </c>
      <c r="E29" s="48">
        <f t="shared" si="0"/>
        <v>33.333333333333329</v>
      </c>
      <c r="F29">
        <v>9</v>
      </c>
      <c r="G29" s="48">
        <v>4</v>
      </c>
      <c r="H29" s="48">
        <f t="shared" si="1"/>
        <v>44.444444444444443</v>
      </c>
    </row>
    <row r="30" spans="1:8">
      <c r="A30" t="s">
        <v>36</v>
      </c>
      <c r="C30">
        <v>12</v>
      </c>
      <c r="D30">
        <v>8</v>
      </c>
      <c r="E30" s="48">
        <f t="shared" si="0"/>
        <v>66.666666666666657</v>
      </c>
      <c r="F30">
        <v>11</v>
      </c>
      <c r="G30" s="48">
        <v>8</v>
      </c>
      <c r="H30" s="48">
        <f t="shared" si="1"/>
        <v>72.727272727272734</v>
      </c>
    </row>
    <row r="31" spans="1:8">
      <c r="A31" t="s">
        <v>37</v>
      </c>
      <c r="C31">
        <v>8</v>
      </c>
      <c r="D31">
        <v>1</v>
      </c>
      <c r="E31" s="48">
        <f t="shared" si="0"/>
        <v>12.5</v>
      </c>
      <c r="F31">
        <v>3</v>
      </c>
      <c r="G31" s="48">
        <v>1</v>
      </c>
      <c r="H31" s="48">
        <f t="shared" si="1"/>
        <v>33.333333333333329</v>
      </c>
    </row>
    <row r="32" spans="1:8">
      <c r="A32" t="s">
        <v>38</v>
      </c>
      <c r="C32">
        <v>4</v>
      </c>
      <c r="D32">
        <v>3</v>
      </c>
      <c r="E32" s="48">
        <f t="shared" si="0"/>
        <v>75</v>
      </c>
      <c r="F32">
        <v>4</v>
      </c>
      <c r="G32" s="48">
        <v>3</v>
      </c>
      <c r="H32" s="48">
        <f t="shared" si="1"/>
        <v>75</v>
      </c>
    </row>
    <row r="33" spans="1:8">
      <c r="A33" t="s">
        <v>39</v>
      </c>
      <c r="C33">
        <v>7</v>
      </c>
      <c r="D33">
        <v>4</v>
      </c>
      <c r="E33" s="48">
        <f t="shared" si="0"/>
        <v>57.142857142857139</v>
      </c>
      <c r="F33">
        <v>5</v>
      </c>
      <c r="G33" s="48">
        <v>2</v>
      </c>
      <c r="H33" s="48">
        <f t="shared" si="1"/>
        <v>40</v>
      </c>
    </row>
    <row r="34" spans="1:8">
      <c r="A34" t="s">
        <v>40</v>
      </c>
      <c r="C34">
        <v>61</v>
      </c>
      <c r="D34">
        <v>32</v>
      </c>
      <c r="E34" s="48">
        <f t="shared" si="0"/>
        <v>52.459016393442624</v>
      </c>
      <c r="F34">
        <v>59</v>
      </c>
      <c r="G34" s="48">
        <v>32</v>
      </c>
      <c r="H34" s="48">
        <f t="shared" si="1"/>
        <v>54.237288135593218</v>
      </c>
    </row>
    <row r="35" spans="1:8">
      <c r="A35" t="s">
        <v>41</v>
      </c>
      <c r="C35">
        <v>3</v>
      </c>
      <c r="E35" s="48">
        <f t="shared" si="0"/>
        <v>0</v>
      </c>
      <c r="F35">
        <v>2</v>
      </c>
      <c r="H35" s="48">
        <f t="shared" si="1"/>
        <v>0</v>
      </c>
    </row>
    <row r="36" spans="1:8">
      <c r="A36" t="s">
        <v>42</v>
      </c>
      <c r="C36">
        <v>7</v>
      </c>
      <c r="D36">
        <v>1</v>
      </c>
      <c r="E36" s="48">
        <f t="shared" si="0"/>
        <v>14.285714285714285</v>
      </c>
      <c r="F36">
        <v>5</v>
      </c>
      <c r="G36" s="48">
        <v>1</v>
      </c>
      <c r="H36" s="48">
        <f t="shared" si="1"/>
        <v>20</v>
      </c>
    </row>
    <row r="37" spans="1:8">
      <c r="A37" s="55" t="s">
        <v>46</v>
      </c>
      <c r="B37">
        <v>81</v>
      </c>
      <c r="C37">
        <v>141</v>
      </c>
      <c r="D37">
        <v>31</v>
      </c>
      <c r="E37" s="48">
        <f t="shared" si="0"/>
        <v>21.98581560283688</v>
      </c>
      <c r="F37">
        <v>50</v>
      </c>
      <c r="G37" s="48">
        <v>28</v>
      </c>
      <c r="H37" s="48">
        <f t="shared" si="1"/>
        <v>56.000000000000007</v>
      </c>
    </row>
    <row r="38" spans="1:8">
      <c r="A38" t="s">
        <v>44</v>
      </c>
      <c r="C38">
        <v>3</v>
      </c>
      <c r="E38" s="48">
        <f t="shared" si="0"/>
        <v>0</v>
      </c>
      <c r="F38">
        <v>1</v>
      </c>
      <c r="H38" s="48">
        <f t="shared" si="1"/>
        <v>0</v>
      </c>
    </row>
    <row r="39" spans="1:8">
      <c r="A39" t="s">
        <v>45</v>
      </c>
      <c r="C39">
        <v>8</v>
      </c>
      <c r="E39" s="48">
        <f t="shared" si="0"/>
        <v>0</v>
      </c>
      <c r="F39">
        <v>1</v>
      </c>
      <c r="H39" s="48">
        <f t="shared" si="1"/>
        <v>0</v>
      </c>
    </row>
    <row r="40" spans="1:8">
      <c r="A40" t="s">
        <v>46</v>
      </c>
      <c r="C40">
        <v>50</v>
      </c>
      <c r="E40" s="48">
        <f t="shared" si="0"/>
        <v>0</v>
      </c>
      <c r="H40" s="48">
        <v>0</v>
      </c>
    </row>
    <row r="41" spans="1:8">
      <c r="A41" t="s">
        <v>47</v>
      </c>
      <c r="C41">
        <v>5</v>
      </c>
      <c r="D41">
        <v>2</v>
      </c>
      <c r="E41" s="48">
        <f t="shared" si="0"/>
        <v>40</v>
      </c>
      <c r="F41">
        <v>2</v>
      </c>
      <c r="G41" s="48">
        <v>2</v>
      </c>
      <c r="H41" s="48">
        <f t="shared" si="1"/>
        <v>100</v>
      </c>
    </row>
    <row r="42" spans="1:8">
      <c r="A42" t="s">
        <v>48</v>
      </c>
      <c r="C42">
        <v>2</v>
      </c>
      <c r="E42" s="48">
        <f t="shared" si="0"/>
        <v>0</v>
      </c>
      <c r="H42" s="48">
        <v>0</v>
      </c>
    </row>
    <row r="43" spans="1:8">
      <c r="A43" t="s">
        <v>49</v>
      </c>
      <c r="C43">
        <v>2</v>
      </c>
      <c r="E43" s="48">
        <f t="shared" si="0"/>
        <v>0</v>
      </c>
      <c r="H43" s="48">
        <v>0</v>
      </c>
    </row>
    <row r="44" spans="1:8">
      <c r="A44" t="s">
        <v>50</v>
      </c>
      <c r="C44">
        <v>7</v>
      </c>
      <c r="D44">
        <v>5</v>
      </c>
      <c r="E44" s="48">
        <f t="shared" si="0"/>
        <v>71.428571428571431</v>
      </c>
      <c r="F44">
        <v>4</v>
      </c>
      <c r="G44" s="48">
        <v>2</v>
      </c>
      <c r="H44" s="48">
        <f t="shared" si="1"/>
        <v>50</v>
      </c>
    </row>
    <row r="45" spans="1:8">
      <c r="A45" t="s">
        <v>51</v>
      </c>
      <c r="C45">
        <v>6</v>
      </c>
      <c r="E45" s="48">
        <f t="shared" si="0"/>
        <v>0</v>
      </c>
      <c r="F45">
        <v>5</v>
      </c>
      <c r="H45" s="48">
        <f t="shared" si="1"/>
        <v>0</v>
      </c>
    </row>
    <row r="46" spans="1:8">
      <c r="A46" t="s">
        <v>52</v>
      </c>
      <c r="C46">
        <v>5</v>
      </c>
      <c r="D46">
        <v>5</v>
      </c>
      <c r="E46" s="48">
        <f t="shared" si="0"/>
        <v>100</v>
      </c>
      <c r="F46">
        <v>5</v>
      </c>
      <c r="G46" s="48">
        <v>5</v>
      </c>
      <c r="H46" s="48">
        <f t="shared" si="1"/>
        <v>100</v>
      </c>
    </row>
    <row r="47" spans="1:8">
      <c r="A47" t="s">
        <v>53</v>
      </c>
      <c r="C47">
        <v>6</v>
      </c>
      <c r="E47" s="48">
        <f t="shared" si="0"/>
        <v>0</v>
      </c>
      <c r="F47">
        <v>5</v>
      </c>
      <c r="H47" s="48">
        <f t="shared" si="1"/>
        <v>0</v>
      </c>
    </row>
    <row r="48" spans="1:8">
      <c r="A48" t="s">
        <v>54</v>
      </c>
      <c r="C48">
        <v>4</v>
      </c>
      <c r="E48" s="48">
        <f t="shared" si="0"/>
        <v>0</v>
      </c>
      <c r="H48" s="48">
        <v>0</v>
      </c>
    </row>
    <row r="49" spans="1:8">
      <c r="A49" t="s">
        <v>55</v>
      </c>
      <c r="C49">
        <v>1</v>
      </c>
      <c r="E49" s="48">
        <f t="shared" si="0"/>
        <v>0</v>
      </c>
      <c r="H49" s="48">
        <v>0</v>
      </c>
    </row>
    <row r="50" spans="1:8">
      <c r="A50" t="s">
        <v>56</v>
      </c>
      <c r="C50">
        <v>6</v>
      </c>
      <c r="E50" s="48">
        <f t="shared" si="0"/>
        <v>0</v>
      </c>
      <c r="H50" s="48">
        <v>0</v>
      </c>
    </row>
    <row r="51" spans="1:8">
      <c r="A51" t="s">
        <v>57</v>
      </c>
      <c r="C51">
        <v>2</v>
      </c>
      <c r="E51" s="48">
        <f t="shared" si="0"/>
        <v>0</v>
      </c>
      <c r="H51" s="48">
        <v>0</v>
      </c>
    </row>
    <row r="52" spans="1:8">
      <c r="A52" t="s">
        <v>58</v>
      </c>
      <c r="C52">
        <v>24</v>
      </c>
      <c r="D52">
        <v>18</v>
      </c>
      <c r="E52" s="48">
        <f t="shared" si="0"/>
        <v>75</v>
      </c>
      <c r="F52">
        <v>24</v>
      </c>
      <c r="G52" s="48">
        <v>18</v>
      </c>
      <c r="H52" s="48">
        <f t="shared" si="1"/>
        <v>75</v>
      </c>
    </row>
    <row r="53" spans="1:8">
      <c r="A53" t="s">
        <v>59</v>
      </c>
      <c r="C53">
        <v>1</v>
      </c>
      <c r="E53" s="48">
        <f t="shared" si="0"/>
        <v>0</v>
      </c>
      <c r="H53" s="48">
        <v>0</v>
      </c>
    </row>
    <row r="54" spans="1:8">
      <c r="A54" t="s">
        <v>60</v>
      </c>
      <c r="C54">
        <v>2</v>
      </c>
      <c r="D54">
        <v>1</v>
      </c>
      <c r="E54" s="48">
        <f t="shared" si="0"/>
        <v>50</v>
      </c>
      <c r="F54">
        <v>2</v>
      </c>
      <c r="G54" s="48">
        <v>1</v>
      </c>
      <c r="H54" s="48">
        <f t="shared" si="1"/>
        <v>50</v>
      </c>
    </row>
    <row r="55" spans="1:8">
      <c r="A55" t="s">
        <v>61</v>
      </c>
      <c r="C55">
        <v>1</v>
      </c>
      <c r="E55" s="48">
        <f t="shared" si="0"/>
        <v>0</v>
      </c>
      <c r="F55">
        <v>1</v>
      </c>
      <c r="H55" s="48">
        <f t="shared" si="1"/>
        <v>0</v>
      </c>
    </row>
    <row r="56" spans="1:8">
      <c r="A56" t="s">
        <v>62</v>
      </c>
      <c r="C56">
        <v>4</v>
      </c>
      <c r="E56" s="48">
        <f t="shared" si="0"/>
        <v>0</v>
      </c>
      <c r="H56" s="48">
        <v>0</v>
      </c>
    </row>
    <row r="57" spans="1:8">
      <c r="A57" t="s">
        <v>63</v>
      </c>
      <c r="C57">
        <v>2</v>
      </c>
      <c r="E57" s="48">
        <f t="shared" si="0"/>
        <v>0</v>
      </c>
      <c r="H57" s="48">
        <v>0</v>
      </c>
    </row>
    <row r="58" spans="1:8">
      <c r="A58" s="55" t="s">
        <v>65</v>
      </c>
      <c r="B58">
        <v>246</v>
      </c>
      <c r="C58">
        <v>272</v>
      </c>
      <c r="D58">
        <v>145</v>
      </c>
      <c r="E58" s="48">
        <f t="shared" si="0"/>
        <v>53.308823529411761</v>
      </c>
      <c r="F58">
        <v>258</v>
      </c>
      <c r="G58" s="48">
        <v>144</v>
      </c>
      <c r="H58" s="48">
        <f t="shared" si="1"/>
        <v>55.813953488372093</v>
      </c>
    </row>
    <row r="59" spans="1:8">
      <c r="A59" t="s">
        <v>65</v>
      </c>
      <c r="C59">
        <v>50</v>
      </c>
      <c r="D59">
        <v>19</v>
      </c>
      <c r="E59" s="48">
        <f t="shared" si="0"/>
        <v>38</v>
      </c>
      <c r="F59">
        <v>49</v>
      </c>
      <c r="G59" s="48">
        <v>19</v>
      </c>
      <c r="H59" s="48">
        <f t="shared" si="1"/>
        <v>38.775510204081634</v>
      </c>
    </row>
    <row r="60" spans="1:8">
      <c r="A60" t="s">
        <v>66</v>
      </c>
      <c r="C60">
        <v>153</v>
      </c>
      <c r="D60">
        <v>94</v>
      </c>
      <c r="E60" s="48">
        <f t="shared" si="0"/>
        <v>61.437908496732028</v>
      </c>
      <c r="F60">
        <v>145</v>
      </c>
      <c r="G60" s="48">
        <v>93</v>
      </c>
      <c r="H60" s="48">
        <f t="shared" si="1"/>
        <v>64.137931034482747</v>
      </c>
    </row>
    <row r="61" spans="1:8">
      <c r="A61" t="s">
        <v>67</v>
      </c>
      <c r="C61">
        <v>1</v>
      </c>
      <c r="E61" s="48">
        <f t="shared" si="0"/>
        <v>0</v>
      </c>
      <c r="F61">
        <v>1</v>
      </c>
      <c r="H61" s="48">
        <f t="shared" si="1"/>
        <v>0</v>
      </c>
    </row>
    <row r="62" spans="1:8">
      <c r="A62" t="s">
        <v>68</v>
      </c>
      <c r="C62">
        <v>4</v>
      </c>
      <c r="D62">
        <v>2</v>
      </c>
      <c r="E62" s="48">
        <f t="shared" si="0"/>
        <v>50</v>
      </c>
      <c r="F62">
        <v>4</v>
      </c>
      <c r="G62" s="48">
        <v>2</v>
      </c>
      <c r="H62" s="48">
        <f t="shared" si="1"/>
        <v>50</v>
      </c>
    </row>
    <row r="63" spans="1:8">
      <c r="A63" t="s">
        <v>69</v>
      </c>
      <c r="C63">
        <v>26</v>
      </c>
      <c r="D63">
        <v>10</v>
      </c>
      <c r="E63" s="48">
        <f t="shared" si="0"/>
        <v>38.461538461538467</v>
      </c>
      <c r="F63">
        <v>26</v>
      </c>
      <c r="G63" s="48">
        <v>10</v>
      </c>
      <c r="H63" s="48">
        <f t="shared" si="1"/>
        <v>38.461538461538467</v>
      </c>
    </row>
    <row r="64" spans="1:8">
      <c r="A64" t="s">
        <v>70</v>
      </c>
      <c r="C64">
        <v>2</v>
      </c>
      <c r="E64" s="48">
        <f t="shared" si="0"/>
        <v>0</v>
      </c>
      <c r="F64">
        <v>2</v>
      </c>
      <c r="H64" s="48">
        <f t="shared" si="1"/>
        <v>0</v>
      </c>
    </row>
    <row r="65" spans="1:8">
      <c r="A65" t="s">
        <v>71</v>
      </c>
      <c r="C65">
        <v>5</v>
      </c>
      <c r="D65">
        <v>3</v>
      </c>
      <c r="E65" s="48">
        <f t="shared" si="0"/>
        <v>60</v>
      </c>
      <c r="F65">
        <v>5</v>
      </c>
      <c r="G65" s="48">
        <v>3</v>
      </c>
      <c r="H65" s="48">
        <f t="shared" si="1"/>
        <v>60</v>
      </c>
    </row>
    <row r="66" spans="1:8">
      <c r="A66" t="s">
        <v>72</v>
      </c>
      <c r="C66">
        <v>1</v>
      </c>
      <c r="D66">
        <v>1</v>
      </c>
      <c r="E66" s="48">
        <f t="shared" ref="E66:E129" si="2">D66/C66*100</f>
        <v>100</v>
      </c>
      <c r="F66">
        <v>1</v>
      </c>
      <c r="G66" s="48">
        <v>1</v>
      </c>
      <c r="H66" s="48">
        <f t="shared" si="1"/>
        <v>100</v>
      </c>
    </row>
    <row r="67" spans="1:8">
      <c r="A67" t="s">
        <v>73</v>
      </c>
      <c r="C67">
        <v>5</v>
      </c>
      <c r="E67" s="48">
        <f t="shared" si="2"/>
        <v>0</v>
      </c>
      <c r="F67">
        <v>5</v>
      </c>
      <c r="H67" s="48">
        <f t="shared" ref="H67:H130" si="3">G67/F67*100</f>
        <v>0</v>
      </c>
    </row>
    <row r="68" spans="1:8">
      <c r="A68" t="s">
        <v>74</v>
      </c>
      <c r="C68">
        <v>2</v>
      </c>
      <c r="D68">
        <v>1</v>
      </c>
      <c r="E68" s="48">
        <f t="shared" si="2"/>
        <v>50</v>
      </c>
      <c r="F68">
        <v>2</v>
      </c>
      <c r="G68" s="48">
        <v>1</v>
      </c>
      <c r="H68" s="48">
        <f t="shared" si="3"/>
        <v>50</v>
      </c>
    </row>
    <row r="69" spans="1:8">
      <c r="A69" t="s">
        <v>75</v>
      </c>
      <c r="C69">
        <v>17</v>
      </c>
      <c r="D69">
        <v>9</v>
      </c>
      <c r="E69" s="48">
        <f t="shared" si="2"/>
        <v>52.941176470588239</v>
      </c>
      <c r="F69">
        <v>12</v>
      </c>
      <c r="G69" s="48">
        <v>9</v>
      </c>
      <c r="H69" s="48">
        <f t="shared" si="3"/>
        <v>75</v>
      </c>
    </row>
    <row r="70" spans="1:8">
      <c r="A70" t="s">
        <v>76</v>
      </c>
      <c r="C70">
        <v>1</v>
      </c>
      <c r="D70">
        <v>1</v>
      </c>
      <c r="E70" s="48">
        <f t="shared" si="2"/>
        <v>100</v>
      </c>
      <c r="F70">
        <v>1</v>
      </c>
      <c r="G70" s="48">
        <v>1</v>
      </c>
      <c r="H70" s="48">
        <f t="shared" si="3"/>
        <v>100</v>
      </c>
    </row>
    <row r="71" spans="1:8">
      <c r="A71" t="s">
        <v>77</v>
      </c>
      <c r="C71">
        <v>5</v>
      </c>
      <c r="D71">
        <v>5</v>
      </c>
      <c r="E71" s="48">
        <f t="shared" si="2"/>
        <v>100</v>
      </c>
      <c r="F71">
        <v>5</v>
      </c>
      <c r="G71" s="48">
        <v>5</v>
      </c>
      <c r="H71" s="48">
        <f t="shared" si="3"/>
        <v>100</v>
      </c>
    </row>
    <row r="72" spans="1:8">
      <c r="A72" s="55" t="s">
        <v>83</v>
      </c>
      <c r="B72">
        <v>279</v>
      </c>
      <c r="C72">
        <v>305</v>
      </c>
      <c r="D72">
        <v>225</v>
      </c>
      <c r="E72" s="48">
        <f t="shared" si="2"/>
        <v>73.770491803278688</v>
      </c>
      <c r="F72">
        <v>270</v>
      </c>
      <c r="G72" s="48">
        <v>225</v>
      </c>
      <c r="H72" s="48">
        <f t="shared" si="3"/>
        <v>83.333333333333343</v>
      </c>
    </row>
    <row r="73" spans="1:8">
      <c r="A73" t="s">
        <v>79</v>
      </c>
      <c r="C73">
        <v>1</v>
      </c>
      <c r="E73" s="48">
        <f t="shared" si="2"/>
        <v>0</v>
      </c>
      <c r="H73" s="48">
        <v>0</v>
      </c>
    </row>
    <row r="74" spans="1:8">
      <c r="A74" t="s">
        <v>80</v>
      </c>
      <c r="C74">
        <v>1</v>
      </c>
      <c r="E74" s="48">
        <f t="shared" si="2"/>
        <v>0</v>
      </c>
      <c r="F74">
        <v>1</v>
      </c>
      <c r="H74" s="48">
        <f t="shared" si="3"/>
        <v>0</v>
      </c>
    </row>
    <row r="75" spans="1:8">
      <c r="A75" t="s">
        <v>81</v>
      </c>
      <c r="C75">
        <v>5</v>
      </c>
      <c r="D75">
        <v>4</v>
      </c>
      <c r="E75" s="48">
        <f t="shared" si="2"/>
        <v>80</v>
      </c>
      <c r="F75">
        <v>5</v>
      </c>
      <c r="G75" s="48">
        <v>4</v>
      </c>
      <c r="H75" s="48">
        <f t="shared" si="3"/>
        <v>80</v>
      </c>
    </row>
    <row r="76" spans="1:8">
      <c r="A76" t="s">
        <v>82</v>
      </c>
      <c r="C76">
        <v>1</v>
      </c>
      <c r="E76" s="48">
        <f t="shared" si="2"/>
        <v>0</v>
      </c>
      <c r="F76">
        <v>1</v>
      </c>
      <c r="H76" s="48">
        <f t="shared" si="3"/>
        <v>0</v>
      </c>
    </row>
    <row r="77" spans="1:8">
      <c r="A77" t="s">
        <v>83</v>
      </c>
      <c r="C77">
        <v>148</v>
      </c>
      <c r="D77">
        <v>111</v>
      </c>
      <c r="E77" s="48">
        <f t="shared" si="2"/>
        <v>75</v>
      </c>
      <c r="F77">
        <v>114</v>
      </c>
      <c r="G77" s="48">
        <v>111</v>
      </c>
      <c r="H77" s="48">
        <f t="shared" si="3"/>
        <v>97.368421052631575</v>
      </c>
    </row>
    <row r="78" spans="1:8">
      <c r="A78" t="s">
        <v>84</v>
      </c>
      <c r="C78">
        <v>85</v>
      </c>
      <c r="D78">
        <v>68</v>
      </c>
      <c r="E78" s="48">
        <f t="shared" si="2"/>
        <v>80</v>
      </c>
      <c r="F78">
        <v>85</v>
      </c>
      <c r="G78" s="48">
        <v>68</v>
      </c>
      <c r="H78" s="48">
        <f t="shared" si="3"/>
        <v>80</v>
      </c>
    </row>
    <row r="79" spans="1:8">
      <c r="A79" t="s">
        <v>85</v>
      </c>
      <c r="C79">
        <v>5</v>
      </c>
      <c r="E79" s="48">
        <f t="shared" si="2"/>
        <v>0</v>
      </c>
      <c r="F79">
        <v>5</v>
      </c>
      <c r="H79" s="48">
        <f t="shared" si="3"/>
        <v>0</v>
      </c>
    </row>
    <row r="80" spans="1:8">
      <c r="A80" t="s">
        <v>86</v>
      </c>
      <c r="C80">
        <v>7</v>
      </c>
      <c r="D80">
        <v>2</v>
      </c>
      <c r="E80" s="48">
        <f t="shared" si="2"/>
        <v>28.571428571428569</v>
      </c>
      <c r="F80">
        <v>7</v>
      </c>
      <c r="G80" s="48">
        <v>2</v>
      </c>
      <c r="H80" s="48">
        <f t="shared" si="3"/>
        <v>28.571428571428569</v>
      </c>
    </row>
    <row r="81" spans="1:8">
      <c r="A81" t="s">
        <v>87</v>
      </c>
      <c r="C81">
        <v>2</v>
      </c>
      <c r="D81">
        <v>2</v>
      </c>
      <c r="E81" s="48">
        <f t="shared" si="2"/>
        <v>100</v>
      </c>
      <c r="F81">
        <v>2</v>
      </c>
      <c r="G81" s="48">
        <v>2</v>
      </c>
      <c r="H81" s="48">
        <f t="shared" si="3"/>
        <v>100</v>
      </c>
    </row>
    <row r="82" spans="1:8">
      <c r="A82" t="s">
        <v>88</v>
      </c>
      <c r="C82">
        <v>7</v>
      </c>
      <c r="D82">
        <v>5</v>
      </c>
      <c r="E82" s="48">
        <f t="shared" si="2"/>
        <v>71.428571428571431</v>
      </c>
      <c r="F82">
        <v>7</v>
      </c>
      <c r="G82" s="48">
        <v>5</v>
      </c>
      <c r="H82" s="48">
        <f t="shared" si="3"/>
        <v>71.428571428571431</v>
      </c>
    </row>
    <row r="83" spans="1:8">
      <c r="A83" t="s">
        <v>89</v>
      </c>
      <c r="C83">
        <v>14</v>
      </c>
      <c r="D83">
        <v>7</v>
      </c>
      <c r="E83" s="48">
        <f t="shared" si="2"/>
        <v>50</v>
      </c>
      <c r="F83">
        <v>14</v>
      </c>
      <c r="G83" s="48">
        <v>7</v>
      </c>
      <c r="H83" s="48">
        <f t="shared" si="3"/>
        <v>50</v>
      </c>
    </row>
    <row r="84" spans="1:8">
      <c r="A84" t="s">
        <v>90</v>
      </c>
      <c r="C84">
        <v>2</v>
      </c>
      <c r="D84">
        <v>2</v>
      </c>
      <c r="E84" s="48">
        <f t="shared" si="2"/>
        <v>100</v>
      </c>
      <c r="F84">
        <v>2</v>
      </c>
      <c r="G84" s="48">
        <v>2</v>
      </c>
      <c r="H84" s="48">
        <f t="shared" si="3"/>
        <v>100</v>
      </c>
    </row>
    <row r="85" spans="1:8">
      <c r="A85" t="s">
        <v>91</v>
      </c>
      <c r="C85">
        <v>9</v>
      </c>
      <c r="D85">
        <v>7</v>
      </c>
      <c r="E85" s="48">
        <f t="shared" si="2"/>
        <v>77.777777777777786</v>
      </c>
      <c r="F85">
        <v>9</v>
      </c>
      <c r="G85" s="48">
        <v>7</v>
      </c>
      <c r="H85" s="48">
        <f t="shared" si="3"/>
        <v>77.777777777777786</v>
      </c>
    </row>
    <row r="86" spans="1:8">
      <c r="A86" t="s">
        <v>92</v>
      </c>
      <c r="C86">
        <v>5</v>
      </c>
      <c r="D86">
        <v>5</v>
      </c>
      <c r="E86" s="48">
        <f t="shared" si="2"/>
        <v>100</v>
      </c>
      <c r="F86">
        <v>5</v>
      </c>
      <c r="G86" s="48">
        <v>5</v>
      </c>
      <c r="H86" s="48">
        <f t="shared" si="3"/>
        <v>100</v>
      </c>
    </row>
    <row r="87" spans="1:8">
      <c r="A87" t="s">
        <v>93</v>
      </c>
      <c r="C87">
        <v>7</v>
      </c>
      <c r="D87">
        <v>7</v>
      </c>
      <c r="E87" s="48">
        <f t="shared" si="2"/>
        <v>100</v>
      </c>
      <c r="F87">
        <v>7</v>
      </c>
      <c r="G87" s="48">
        <v>7</v>
      </c>
      <c r="H87" s="48">
        <f t="shared" si="3"/>
        <v>100</v>
      </c>
    </row>
    <row r="88" spans="1:8">
      <c r="A88" t="s">
        <v>94</v>
      </c>
      <c r="C88">
        <v>2</v>
      </c>
      <c r="D88">
        <v>2</v>
      </c>
      <c r="E88" s="48">
        <f t="shared" si="2"/>
        <v>100</v>
      </c>
      <c r="F88">
        <v>2</v>
      </c>
      <c r="G88" s="48">
        <v>2</v>
      </c>
      <c r="H88" s="48">
        <f t="shared" si="3"/>
        <v>100</v>
      </c>
    </row>
    <row r="89" spans="1:8">
      <c r="A89" t="s">
        <v>95</v>
      </c>
      <c r="C89">
        <v>2</v>
      </c>
      <c r="D89">
        <v>2</v>
      </c>
      <c r="E89" s="48">
        <f t="shared" si="2"/>
        <v>100</v>
      </c>
      <c r="F89">
        <v>2</v>
      </c>
      <c r="G89" s="48">
        <v>2</v>
      </c>
      <c r="H89" s="48">
        <f t="shared" si="3"/>
        <v>100</v>
      </c>
    </row>
    <row r="90" spans="1:8">
      <c r="A90" t="s">
        <v>96</v>
      </c>
      <c r="C90">
        <v>2</v>
      </c>
      <c r="D90">
        <v>1</v>
      </c>
      <c r="E90" s="48">
        <f t="shared" si="2"/>
        <v>50</v>
      </c>
      <c r="F90">
        <v>2</v>
      </c>
      <c r="G90" s="48">
        <v>1</v>
      </c>
      <c r="H90" s="48">
        <f t="shared" si="3"/>
        <v>50</v>
      </c>
    </row>
    <row r="91" spans="1:8">
      <c r="A91" s="55" t="s">
        <v>101</v>
      </c>
      <c r="B91">
        <v>86</v>
      </c>
      <c r="C91">
        <v>92</v>
      </c>
      <c r="D91">
        <v>40</v>
      </c>
      <c r="E91" s="48">
        <f t="shared" si="2"/>
        <v>43.478260869565219</v>
      </c>
      <c r="F91">
        <v>37</v>
      </c>
      <c r="G91" s="48">
        <v>16</v>
      </c>
      <c r="H91" s="48">
        <f t="shared" si="3"/>
        <v>43.243243243243242</v>
      </c>
    </row>
    <row r="92" spans="1:8">
      <c r="A92" t="s">
        <v>98</v>
      </c>
      <c r="C92">
        <v>4</v>
      </c>
      <c r="E92" s="48">
        <f t="shared" si="2"/>
        <v>0</v>
      </c>
      <c r="F92">
        <v>4</v>
      </c>
      <c r="H92" s="48">
        <f t="shared" si="3"/>
        <v>0</v>
      </c>
    </row>
    <row r="93" spans="1:8">
      <c r="A93" t="s">
        <v>99</v>
      </c>
      <c r="C93">
        <v>15</v>
      </c>
      <c r="D93">
        <v>12</v>
      </c>
      <c r="E93" s="48">
        <f t="shared" si="2"/>
        <v>80</v>
      </c>
      <c r="F93">
        <v>3</v>
      </c>
      <c r="G93" s="48">
        <v>3</v>
      </c>
      <c r="H93" s="48">
        <f t="shared" si="3"/>
        <v>100</v>
      </c>
    </row>
    <row r="94" spans="1:8">
      <c r="A94" t="s">
        <v>100</v>
      </c>
      <c r="C94">
        <v>6</v>
      </c>
      <c r="D94">
        <v>1</v>
      </c>
      <c r="E94" s="48">
        <f t="shared" si="2"/>
        <v>16.666666666666664</v>
      </c>
      <c r="F94">
        <v>6</v>
      </c>
      <c r="G94" s="48">
        <v>1</v>
      </c>
      <c r="H94" s="48">
        <f t="shared" si="3"/>
        <v>16.666666666666664</v>
      </c>
    </row>
    <row r="95" spans="1:8">
      <c r="A95" t="s">
        <v>101</v>
      </c>
      <c r="C95">
        <v>4</v>
      </c>
      <c r="D95">
        <v>2</v>
      </c>
      <c r="E95" s="48">
        <f t="shared" si="2"/>
        <v>50</v>
      </c>
      <c r="F95">
        <v>4</v>
      </c>
      <c r="G95" s="48">
        <v>2</v>
      </c>
      <c r="H95" s="48">
        <f t="shared" si="3"/>
        <v>50</v>
      </c>
    </row>
    <row r="96" spans="1:8">
      <c r="A96" t="s">
        <v>102</v>
      </c>
      <c r="C96">
        <v>4</v>
      </c>
      <c r="D96">
        <v>1</v>
      </c>
      <c r="E96" s="48">
        <f t="shared" si="2"/>
        <v>25</v>
      </c>
      <c r="F96">
        <v>4</v>
      </c>
      <c r="G96" s="48">
        <v>1</v>
      </c>
      <c r="H96" s="48">
        <f t="shared" si="3"/>
        <v>25</v>
      </c>
    </row>
    <row r="97" spans="1:8">
      <c r="A97" t="s">
        <v>103</v>
      </c>
      <c r="C97">
        <v>1</v>
      </c>
      <c r="E97" s="48">
        <f t="shared" si="2"/>
        <v>0</v>
      </c>
      <c r="F97">
        <v>1</v>
      </c>
      <c r="H97" s="48">
        <f t="shared" si="3"/>
        <v>0</v>
      </c>
    </row>
    <row r="98" spans="1:8">
      <c r="A98" t="s">
        <v>104</v>
      </c>
      <c r="C98">
        <v>6</v>
      </c>
      <c r="D98">
        <v>6</v>
      </c>
      <c r="E98" s="48">
        <f t="shared" si="2"/>
        <v>100</v>
      </c>
      <c r="F98">
        <v>1</v>
      </c>
      <c r="G98" s="48">
        <v>1</v>
      </c>
      <c r="H98" s="48">
        <f t="shared" si="3"/>
        <v>100</v>
      </c>
    </row>
    <row r="99" spans="1:8">
      <c r="A99" t="s">
        <v>105</v>
      </c>
      <c r="C99">
        <v>2</v>
      </c>
      <c r="D99">
        <v>1</v>
      </c>
      <c r="E99" s="48">
        <f t="shared" si="2"/>
        <v>50</v>
      </c>
      <c r="F99">
        <v>1</v>
      </c>
      <c r="G99" s="48">
        <v>1</v>
      </c>
      <c r="H99" s="48">
        <f t="shared" si="3"/>
        <v>100</v>
      </c>
    </row>
    <row r="100" spans="1:8">
      <c r="A100" t="s">
        <v>106</v>
      </c>
      <c r="C100">
        <v>2</v>
      </c>
      <c r="D100">
        <v>1</v>
      </c>
      <c r="E100" s="48">
        <f t="shared" si="2"/>
        <v>50</v>
      </c>
      <c r="F100">
        <v>2</v>
      </c>
      <c r="G100" s="48">
        <v>1</v>
      </c>
      <c r="H100" s="48">
        <f t="shared" si="3"/>
        <v>50</v>
      </c>
    </row>
    <row r="101" spans="1:8">
      <c r="A101" t="s">
        <v>107</v>
      </c>
      <c r="C101">
        <v>3</v>
      </c>
      <c r="D101">
        <v>1</v>
      </c>
      <c r="E101" s="48">
        <f t="shared" si="2"/>
        <v>33.333333333333329</v>
      </c>
      <c r="F101">
        <v>1</v>
      </c>
      <c r="H101" s="48">
        <f t="shared" si="3"/>
        <v>0</v>
      </c>
    </row>
    <row r="102" spans="1:8">
      <c r="A102" t="s">
        <v>108</v>
      </c>
      <c r="C102">
        <v>2</v>
      </c>
      <c r="D102">
        <v>1</v>
      </c>
      <c r="E102" s="48">
        <f t="shared" si="2"/>
        <v>50</v>
      </c>
      <c r="F102">
        <v>2</v>
      </c>
      <c r="G102" s="48">
        <v>1</v>
      </c>
      <c r="H102" s="48">
        <f t="shared" si="3"/>
        <v>50</v>
      </c>
    </row>
    <row r="103" spans="1:8">
      <c r="A103" t="s">
        <v>109</v>
      </c>
      <c r="C103">
        <v>43</v>
      </c>
      <c r="D103">
        <v>14</v>
      </c>
      <c r="E103" s="48">
        <f t="shared" si="2"/>
        <v>32.558139534883722</v>
      </c>
      <c r="F103">
        <v>8</v>
      </c>
      <c r="G103" s="48">
        <v>5</v>
      </c>
      <c r="H103" s="48">
        <f t="shared" si="3"/>
        <v>62.5</v>
      </c>
    </row>
    <row r="104" spans="1:8">
      <c r="A104" s="55" t="s">
        <v>113</v>
      </c>
      <c r="B104">
        <v>135</v>
      </c>
      <c r="C104">
        <v>149</v>
      </c>
      <c r="D104">
        <v>89</v>
      </c>
      <c r="E104" s="48">
        <f t="shared" si="2"/>
        <v>59.731543624161077</v>
      </c>
      <c r="F104">
        <v>139</v>
      </c>
      <c r="G104" s="48">
        <v>89</v>
      </c>
      <c r="H104" s="48">
        <f t="shared" si="3"/>
        <v>64.02877697841727</v>
      </c>
    </row>
    <row r="105" spans="1:8">
      <c r="A105" t="s">
        <v>111</v>
      </c>
      <c r="C105">
        <v>4</v>
      </c>
      <c r="D105">
        <v>1</v>
      </c>
      <c r="E105" s="48">
        <f t="shared" si="2"/>
        <v>25</v>
      </c>
      <c r="F105">
        <v>4</v>
      </c>
      <c r="G105" s="48">
        <v>1</v>
      </c>
      <c r="H105" s="48">
        <f t="shared" si="3"/>
        <v>25</v>
      </c>
    </row>
    <row r="106" spans="1:8">
      <c r="A106" t="s">
        <v>112</v>
      </c>
      <c r="C106">
        <v>4</v>
      </c>
      <c r="D106">
        <v>1</v>
      </c>
      <c r="E106" s="48">
        <f t="shared" si="2"/>
        <v>25</v>
      </c>
      <c r="F106">
        <v>1</v>
      </c>
      <c r="G106" s="48">
        <v>1</v>
      </c>
      <c r="H106" s="48">
        <f t="shared" si="3"/>
        <v>100</v>
      </c>
    </row>
    <row r="107" spans="1:8">
      <c r="A107" t="s">
        <v>113</v>
      </c>
      <c r="C107">
        <v>3</v>
      </c>
      <c r="D107">
        <v>2</v>
      </c>
      <c r="E107" s="48">
        <f t="shared" si="2"/>
        <v>66.666666666666657</v>
      </c>
      <c r="F107">
        <v>3</v>
      </c>
      <c r="G107" s="48">
        <v>2</v>
      </c>
      <c r="H107" s="48">
        <f t="shared" si="3"/>
        <v>66.666666666666657</v>
      </c>
    </row>
    <row r="108" spans="1:8">
      <c r="A108" t="s">
        <v>114</v>
      </c>
      <c r="C108">
        <v>122</v>
      </c>
      <c r="D108">
        <v>85</v>
      </c>
      <c r="E108" s="48">
        <f t="shared" si="2"/>
        <v>69.672131147540981</v>
      </c>
      <c r="F108">
        <v>122</v>
      </c>
      <c r="G108" s="48">
        <v>85</v>
      </c>
      <c r="H108" s="48">
        <f t="shared" si="3"/>
        <v>69.672131147540981</v>
      </c>
    </row>
    <row r="109" spans="1:8">
      <c r="A109" t="s">
        <v>115</v>
      </c>
      <c r="C109">
        <v>3</v>
      </c>
      <c r="E109" s="48">
        <f t="shared" si="2"/>
        <v>0</v>
      </c>
      <c r="H109" s="48">
        <v>0</v>
      </c>
    </row>
    <row r="110" spans="1:8">
      <c r="A110" t="s">
        <v>116</v>
      </c>
      <c r="C110">
        <v>7</v>
      </c>
      <c r="E110" s="48">
        <f t="shared" si="2"/>
        <v>0</v>
      </c>
      <c r="F110">
        <v>3</v>
      </c>
      <c r="H110" s="48">
        <f t="shared" si="3"/>
        <v>0</v>
      </c>
    </row>
    <row r="111" spans="1:8">
      <c r="A111" t="s">
        <v>117</v>
      </c>
      <c r="C111">
        <v>6</v>
      </c>
      <c r="E111" s="48">
        <f t="shared" si="2"/>
        <v>0</v>
      </c>
      <c r="F111">
        <v>6</v>
      </c>
      <c r="H111" s="48">
        <f t="shared" si="3"/>
        <v>0</v>
      </c>
    </row>
    <row r="112" spans="1:8">
      <c r="A112" s="55" t="s">
        <v>119</v>
      </c>
      <c r="B112">
        <v>44</v>
      </c>
      <c r="C112">
        <v>51</v>
      </c>
      <c r="D112">
        <v>20</v>
      </c>
      <c r="E112" s="48">
        <f t="shared" si="2"/>
        <v>39.215686274509807</v>
      </c>
      <c r="F112">
        <v>43</v>
      </c>
      <c r="G112" s="48">
        <v>20</v>
      </c>
      <c r="H112" s="48">
        <f t="shared" si="3"/>
        <v>46.511627906976742</v>
      </c>
    </row>
    <row r="113" spans="1:8">
      <c r="A113" t="s">
        <v>119</v>
      </c>
      <c r="C113">
        <v>6</v>
      </c>
      <c r="D113">
        <v>3</v>
      </c>
      <c r="E113" s="48">
        <f t="shared" si="2"/>
        <v>50</v>
      </c>
      <c r="F113">
        <v>6</v>
      </c>
      <c r="G113" s="48">
        <v>3</v>
      </c>
      <c r="H113" s="48">
        <f t="shared" si="3"/>
        <v>50</v>
      </c>
    </row>
    <row r="114" spans="1:8">
      <c r="A114" t="s">
        <v>120</v>
      </c>
      <c r="C114">
        <v>4</v>
      </c>
      <c r="E114" s="48">
        <f t="shared" si="2"/>
        <v>0</v>
      </c>
      <c r="F114">
        <v>1</v>
      </c>
      <c r="H114" s="48">
        <f t="shared" si="3"/>
        <v>0</v>
      </c>
    </row>
    <row r="115" spans="1:8">
      <c r="A115" t="s">
        <v>121</v>
      </c>
      <c r="C115">
        <v>2</v>
      </c>
      <c r="D115">
        <v>2</v>
      </c>
      <c r="E115" s="48">
        <f t="shared" si="2"/>
        <v>100</v>
      </c>
      <c r="F115">
        <v>2</v>
      </c>
      <c r="G115" s="48">
        <v>2</v>
      </c>
      <c r="H115" s="48">
        <f t="shared" si="3"/>
        <v>100</v>
      </c>
    </row>
    <row r="116" spans="1:8">
      <c r="A116" t="s">
        <v>122</v>
      </c>
      <c r="C116">
        <v>4</v>
      </c>
      <c r="D116">
        <v>1</v>
      </c>
      <c r="E116" s="48">
        <f t="shared" si="2"/>
        <v>25</v>
      </c>
      <c r="F116">
        <v>2</v>
      </c>
      <c r="G116" s="48">
        <v>1</v>
      </c>
      <c r="H116" s="48">
        <f t="shared" si="3"/>
        <v>50</v>
      </c>
    </row>
    <row r="117" spans="1:8">
      <c r="A117" t="s">
        <v>123</v>
      </c>
      <c r="C117">
        <v>2</v>
      </c>
      <c r="D117">
        <v>2</v>
      </c>
      <c r="E117" s="48">
        <f t="shared" si="2"/>
        <v>100</v>
      </c>
      <c r="F117">
        <v>2</v>
      </c>
      <c r="G117" s="48">
        <v>2</v>
      </c>
      <c r="H117" s="48">
        <f t="shared" si="3"/>
        <v>100</v>
      </c>
    </row>
    <row r="118" spans="1:8">
      <c r="A118" t="s">
        <v>124</v>
      </c>
      <c r="C118">
        <v>2</v>
      </c>
      <c r="D118">
        <v>1</v>
      </c>
      <c r="E118" s="48">
        <f t="shared" si="2"/>
        <v>50</v>
      </c>
      <c r="F118">
        <v>1</v>
      </c>
      <c r="G118" s="48">
        <v>1</v>
      </c>
      <c r="H118" s="48">
        <f t="shared" si="3"/>
        <v>100</v>
      </c>
    </row>
    <row r="119" spans="1:8">
      <c r="A119" t="s">
        <v>125</v>
      </c>
      <c r="C119">
        <v>2</v>
      </c>
      <c r="D119">
        <v>1</v>
      </c>
      <c r="E119" s="48">
        <f t="shared" si="2"/>
        <v>50</v>
      </c>
      <c r="F119">
        <v>2</v>
      </c>
      <c r="G119" s="48">
        <v>1</v>
      </c>
      <c r="H119" s="48">
        <f t="shared" si="3"/>
        <v>50</v>
      </c>
    </row>
    <row r="120" spans="1:8">
      <c r="A120" t="s">
        <v>126</v>
      </c>
      <c r="C120">
        <v>5</v>
      </c>
      <c r="D120">
        <v>3</v>
      </c>
      <c r="E120" s="48">
        <f t="shared" si="2"/>
        <v>60</v>
      </c>
      <c r="F120">
        <v>5</v>
      </c>
      <c r="G120" s="48">
        <v>3</v>
      </c>
      <c r="H120" s="48">
        <f t="shared" si="3"/>
        <v>60</v>
      </c>
    </row>
    <row r="121" spans="1:8">
      <c r="A121" t="s">
        <v>127</v>
      </c>
      <c r="C121">
        <v>19</v>
      </c>
      <c r="D121">
        <v>7</v>
      </c>
      <c r="E121" s="48">
        <f t="shared" si="2"/>
        <v>36.84210526315789</v>
      </c>
      <c r="F121">
        <v>19</v>
      </c>
      <c r="G121" s="48">
        <v>7</v>
      </c>
      <c r="H121" s="48">
        <f t="shared" si="3"/>
        <v>36.84210526315789</v>
      </c>
    </row>
    <row r="122" spans="1:8">
      <c r="A122" t="s">
        <v>128</v>
      </c>
      <c r="C122">
        <v>1</v>
      </c>
      <c r="E122" s="48">
        <f t="shared" si="2"/>
        <v>0</v>
      </c>
      <c r="H122" s="48">
        <v>0</v>
      </c>
    </row>
    <row r="123" spans="1:8">
      <c r="A123" t="s">
        <v>129</v>
      </c>
      <c r="C123">
        <v>1</v>
      </c>
      <c r="E123" s="48">
        <f t="shared" si="2"/>
        <v>0</v>
      </c>
      <c r="F123">
        <v>1</v>
      </c>
      <c r="H123" s="48">
        <f t="shared" si="3"/>
        <v>0</v>
      </c>
    </row>
    <row r="124" spans="1:8">
      <c r="A124" t="s">
        <v>130</v>
      </c>
      <c r="C124">
        <v>3</v>
      </c>
      <c r="E124" s="48">
        <f t="shared" si="2"/>
        <v>0</v>
      </c>
      <c r="F124">
        <v>2</v>
      </c>
      <c r="H124" s="48">
        <f t="shared" si="3"/>
        <v>0</v>
      </c>
    </row>
    <row r="125" spans="1:8">
      <c r="A125" s="55" t="s">
        <v>134</v>
      </c>
      <c r="B125">
        <v>19</v>
      </c>
      <c r="C125">
        <v>24</v>
      </c>
      <c r="D125">
        <v>9</v>
      </c>
      <c r="E125" s="48">
        <f t="shared" si="2"/>
        <v>37.5</v>
      </c>
      <c r="F125">
        <v>21</v>
      </c>
      <c r="G125" s="48">
        <v>8</v>
      </c>
      <c r="H125" s="48">
        <f t="shared" si="3"/>
        <v>38.095238095238095</v>
      </c>
    </row>
    <row r="126" spans="1:8">
      <c r="A126" t="s">
        <v>132</v>
      </c>
      <c r="C126">
        <v>7</v>
      </c>
      <c r="D126">
        <v>1</v>
      </c>
      <c r="E126" s="48">
        <f t="shared" si="2"/>
        <v>14.285714285714285</v>
      </c>
      <c r="F126">
        <v>7</v>
      </c>
      <c r="G126" s="48">
        <v>1</v>
      </c>
      <c r="H126" s="48">
        <f t="shared" si="3"/>
        <v>14.285714285714285</v>
      </c>
    </row>
    <row r="127" spans="1:8">
      <c r="A127" t="s">
        <v>133</v>
      </c>
      <c r="C127">
        <v>2</v>
      </c>
      <c r="E127" s="48">
        <f t="shared" si="2"/>
        <v>0</v>
      </c>
      <c r="F127">
        <v>2</v>
      </c>
      <c r="H127" s="48">
        <f t="shared" si="3"/>
        <v>0</v>
      </c>
    </row>
    <row r="128" spans="1:8">
      <c r="A128" t="s">
        <v>134</v>
      </c>
      <c r="C128">
        <v>4</v>
      </c>
      <c r="D128">
        <v>3</v>
      </c>
      <c r="E128" s="48">
        <f t="shared" si="2"/>
        <v>75</v>
      </c>
      <c r="F128">
        <v>2</v>
      </c>
      <c r="G128" s="48">
        <v>2</v>
      </c>
      <c r="H128" s="48">
        <f t="shared" si="3"/>
        <v>100</v>
      </c>
    </row>
    <row r="129" spans="1:8">
      <c r="A129" t="s">
        <v>135</v>
      </c>
      <c r="C129">
        <v>5</v>
      </c>
      <c r="D129">
        <v>3</v>
      </c>
      <c r="E129" s="48">
        <f t="shared" si="2"/>
        <v>60</v>
      </c>
      <c r="F129">
        <v>4</v>
      </c>
      <c r="G129" s="48">
        <v>3</v>
      </c>
      <c r="H129" s="48">
        <f t="shared" si="3"/>
        <v>75</v>
      </c>
    </row>
    <row r="130" spans="1:8">
      <c r="A130" t="s">
        <v>136</v>
      </c>
      <c r="C130">
        <v>2</v>
      </c>
      <c r="D130">
        <v>2</v>
      </c>
      <c r="E130" s="48">
        <f t="shared" ref="E130:E193" si="4">D130/C130*100</f>
        <v>100</v>
      </c>
      <c r="F130">
        <v>2</v>
      </c>
      <c r="G130" s="48">
        <v>2</v>
      </c>
      <c r="H130" s="48">
        <f t="shared" si="3"/>
        <v>100</v>
      </c>
    </row>
    <row r="131" spans="1:8">
      <c r="A131" t="s">
        <v>137</v>
      </c>
      <c r="C131">
        <v>4</v>
      </c>
      <c r="E131" s="48">
        <f t="shared" si="4"/>
        <v>0</v>
      </c>
      <c r="F131">
        <v>4</v>
      </c>
      <c r="H131" s="48">
        <f t="shared" ref="H131:H194" si="5">G131/F131*100</f>
        <v>0</v>
      </c>
    </row>
    <row r="132" spans="1:8">
      <c r="A132" s="55" t="s">
        <v>148</v>
      </c>
      <c r="B132">
        <v>31</v>
      </c>
      <c r="C132">
        <v>35</v>
      </c>
      <c r="D132">
        <v>14</v>
      </c>
      <c r="E132" s="48">
        <f t="shared" si="4"/>
        <v>40</v>
      </c>
      <c r="F132">
        <v>29</v>
      </c>
      <c r="G132" s="48">
        <v>14</v>
      </c>
      <c r="H132" s="48">
        <f t="shared" si="5"/>
        <v>48.275862068965516</v>
      </c>
    </row>
    <row r="133" spans="1:8">
      <c r="A133" t="s">
        <v>139</v>
      </c>
      <c r="C133">
        <v>2</v>
      </c>
      <c r="D133">
        <v>2</v>
      </c>
      <c r="E133" s="48">
        <f t="shared" si="4"/>
        <v>100</v>
      </c>
      <c r="F133">
        <v>2</v>
      </c>
      <c r="G133" s="48">
        <v>2</v>
      </c>
      <c r="H133" s="48">
        <f t="shared" si="5"/>
        <v>100</v>
      </c>
    </row>
    <row r="134" spans="1:8">
      <c r="A134" t="s">
        <v>140</v>
      </c>
      <c r="C134">
        <v>2</v>
      </c>
      <c r="E134" s="48">
        <f t="shared" si="4"/>
        <v>0</v>
      </c>
      <c r="H134" s="48">
        <v>0</v>
      </c>
    </row>
    <row r="135" spans="1:8">
      <c r="A135" t="s">
        <v>141</v>
      </c>
      <c r="C135">
        <v>1</v>
      </c>
      <c r="E135" s="48">
        <f t="shared" si="4"/>
        <v>0</v>
      </c>
      <c r="H135" s="48">
        <v>0</v>
      </c>
    </row>
    <row r="136" spans="1:8">
      <c r="A136" t="s">
        <v>142</v>
      </c>
      <c r="C136">
        <v>4</v>
      </c>
      <c r="D136">
        <v>4</v>
      </c>
      <c r="E136" s="48">
        <f t="shared" si="4"/>
        <v>100</v>
      </c>
      <c r="F136">
        <v>4</v>
      </c>
      <c r="G136" s="48">
        <v>4</v>
      </c>
      <c r="H136" s="48">
        <f t="shared" si="5"/>
        <v>100</v>
      </c>
    </row>
    <row r="137" spans="1:8">
      <c r="A137" t="s">
        <v>143</v>
      </c>
      <c r="C137">
        <v>1</v>
      </c>
      <c r="E137" s="48">
        <f t="shared" si="4"/>
        <v>0</v>
      </c>
      <c r="F137">
        <v>1</v>
      </c>
      <c r="H137" s="48">
        <f t="shared" si="5"/>
        <v>0</v>
      </c>
    </row>
    <row r="138" spans="1:8">
      <c r="A138" t="s">
        <v>144</v>
      </c>
      <c r="C138">
        <v>1</v>
      </c>
      <c r="E138" s="48">
        <f t="shared" si="4"/>
        <v>0</v>
      </c>
      <c r="F138">
        <v>1</v>
      </c>
      <c r="H138" s="48">
        <f t="shared" si="5"/>
        <v>0</v>
      </c>
    </row>
    <row r="139" spans="1:8">
      <c r="A139" t="s">
        <v>145</v>
      </c>
      <c r="C139">
        <v>3</v>
      </c>
      <c r="E139" s="48">
        <f t="shared" si="4"/>
        <v>0</v>
      </c>
      <c r="F139">
        <v>3</v>
      </c>
      <c r="H139" s="48">
        <f t="shared" si="5"/>
        <v>0</v>
      </c>
    </row>
    <row r="140" spans="1:8">
      <c r="A140" t="s">
        <v>146</v>
      </c>
      <c r="C140">
        <v>6</v>
      </c>
      <c r="D140">
        <v>6</v>
      </c>
      <c r="E140" s="48">
        <f t="shared" si="4"/>
        <v>100</v>
      </c>
      <c r="F140">
        <v>6</v>
      </c>
      <c r="G140" s="48">
        <v>6</v>
      </c>
      <c r="H140" s="48">
        <f t="shared" si="5"/>
        <v>100</v>
      </c>
    </row>
    <row r="141" spans="1:8">
      <c r="A141" t="s">
        <v>147</v>
      </c>
      <c r="C141">
        <v>2</v>
      </c>
      <c r="D141">
        <v>1</v>
      </c>
      <c r="E141" s="48">
        <f t="shared" si="4"/>
        <v>50</v>
      </c>
      <c r="F141">
        <v>2</v>
      </c>
      <c r="G141" s="48">
        <v>1</v>
      </c>
      <c r="H141" s="48">
        <f t="shared" si="5"/>
        <v>50</v>
      </c>
    </row>
    <row r="142" spans="1:8">
      <c r="A142" t="s">
        <v>148</v>
      </c>
      <c r="C142">
        <v>6</v>
      </c>
      <c r="E142" s="48">
        <f t="shared" si="4"/>
        <v>0</v>
      </c>
      <c r="F142">
        <v>6</v>
      </c>
      <c r="H142" s="48">
        <f t="shared" si="5"/>
        <v>0</v>
      </c>
    </row>
    <row r="143" spans="1:8">
      <c r="A143" t="s">
        <v>149</v>
      </c>
      <c r="C143">
        <v>2</v>
      </c>
      <c r="E143" s="48">
        <f t="shared" si="4"/>
        <v>0</v>
      </c>
      <c r="F143">
        <v>2</v>
      </c>
      <c r="H143" s="48">
        <f t="shared" si="5"/>
        <v>0</v>
      </c>
    </row>
    <row r="144" spans="1:8">
      <c r="A144" t="s">
        <v>150</v>
      </c>
      <c r="C144">
        <v>1</v>
      </c>
      <c r="E144" s="48">
        <f t="shared" si="4"/>
        <v>0</v>
      </c>
      <c r="H144" s="48">
        <v>0</v>
      </c>
    </row>
    <row r="145" spans="1:8">
      <c r="A145" t="s">
        <v>151</v>
      </c>
      <c r="C145">
        <v>1</v>
      </c>
      <c r="E145" s="48">
        <f t="shared" si="4"/>
        <v>0</v>
      </c>
      <c r="F145">
        <v>1</v>
      </c>
      <c r="H145" s="48">
        <f t="shared" si="5"/>
        <v>0</v>
      </c>
    </row>
    <row r="146" spans="1:8">
      <c r="A146" t="s">
        <v>152</v>
      </c>
      <c r="C146">
        <v>2</v>
      </c>
      <c r="E146" s="48">
        <f t="shared" si="4"/>
        <v>0</v>
      </c>
      <c r="H146" s="48">
        <v>0</v>
      </c>
    </row>
    <row r="147" spans="1:8">
      <c r="A147" t="s">
        <v>153</v>
      </c>
      <c r="C147">
        <v>1</v>
      </c>
      <c r="D147">
        <v>1</v>
      </c>
      <c r="E147" s="48">
        <f t="shared" si="4"/>
        <v>100</v>
      </c>
      <c r="F147">
        <v>1</v>
      </c>
      <c r="G147" s="48">
        <v>1</v>
      </c>
      <c r="H147" s="48">
        <f t="shared" si="5"/>
        <v>100</v>
      </c>
    </row>
    <row r="148" spans="1:8">
      <c r="A148" s="55" t="s">
        <v>159</v>
      </c>
      <c r="B148">
        <v>32</v>
      </c>
      <c r="C148">
        <v>51</v>
      </c>
      <c r="D148">
        <v>29</v>
      </c>
      <c r="E148" s="48">
        <f t="shared" si="4"/>
        <v>56.862745098039213</v>
      </c>
      <c r="F148">
        <v>50</v>
      </c>
      <c r="G148" s="48">
        <v>29</v>
      </c>
      <c r="H148" s="48">
        <f t="shared" si="5"/>
        <v>57.999999999999993</v>
      </c>
    </row>
    <row r="149" spans="1:8">
      <c r="A149" t="s">
        <v>155</v>
      </c>
      <c r="C149">
        <v>2</v>
      </c>
      <c r="D149">
        <v>1</v>
      </c>
      <c r="E149" s="48">
        <f t="shared" si="4"/>
        <v>50</v>
      </c>
      <c r="F149">
        <v>2</v>
      </c>
      <c r="G149" s="48">
        <v>1</v>
      </c>
      <c r="H149" s="48">
        <f t="shared" si="5"/>
        <v>50</v>
      </c>
    </row>
    <row r="150" spans="1:8">
      <c r="A150" t="s">
        <v>156</v>
      </c>
      <c r="C150">
        <v>1</v>
      </c>
      <c r="E150" s="48">
        <f t="shared" si="4"/>
        <v>0</v>
      </c>
      <c r="F150">
        <v>1</v>
      </c>
      <c r="H150" s="48">
        <f t="shared" si="5"/>
        <v>0</v>
      </c>
    </row>
    <row r="151" spans="1:8">
      <c r="A151" t="s">
        <v>157</v>
      </c>
      <c r="C151">
        <v>3</v>
      </c>
      <c r="D151">
        <v>3</v>
      </c>
      <c r="E151" s="48">
        <f t="shared" si="4"/>
        <v>100</v>
      </c>
      <c r="F151">
        <v>3</v>
      </c>
      <c r="G151" s="48">
        <v>3</v>
      </c>
      <c r="H151" s="48">
        <f t="shared" si="5"/>
        <v>100</v>
      </c>
    </row>
    <row r="152" spans="1:8">
      <c r="A152" t="s">
        <v>158</v>
      </c>
      <c r="C152">
        <v>3</v>
      </c>
      <c r="D152">
        <v>3</v>
      </c>
      <c r="E152" s="48">
        <f t="shared" si="4"/>
        <v>100</v>
      </c>
      <c r="F152">
        <v>3</v>
      </c>
      <c r="G152" s="48">
        <v>3</v>
      </c>
      <c r="H152" s="48">
        <f t="shared" si="5"/>
        <v>100</v>
      </c>
    </row>
    <row r="153" spans="1:8">
      <c r="A153" t="s">
        <v>159</v>
      </c>
      <c r="C153">
        <v>13</v>
      </c>
      <c r="D153">
        <v>12</v>
      </c>
      <c r="E153" s="48">
        <f t="shared" si="4"/>
        <v>92.307692307692307</v>
      </c>
      <c r="F153">
        <v>13</v>
      </c>
      <c r="G153" s="48">
        <v>12</v>
      </c>
      <c r="H153" s="48">
        <f t="shared" si="5"/>
        <v>92.307692307692307</v>
      </c>
    </row>
    <row r="154" spans="1:8">
      <c r="A154" t="s">
        <v>160</v>
      </c>
      <c r="C154">
        <v>6</v>
      </c>
      <c r="D154">
        <v>4</v>
      </c>
      <c r="E154" s="48">
        <f t="shared" si="4"/>
        <v>66.666666666666657</v>
      </c>
      <c r="F154">
        <v>6</v>
      </c>
      <c r="G154" s="48">
        <v>4</v>
      </c>
      <c r="H154" s="48">
        <f t="shared" si="5"/>
        <v>66.666666666666657</v>
      </c>
    </row>
    <row r="155" spans="1:8">
      <c r="A155" t="s">
        <v>161</v>
      </c>
      <c r="C155">
        <v>2</v>
      </c>
      <c r="E155" s="48">
        <f t="shared" si="4"/>
        <v>0</v>
      </c>
      <c r="F155">
        <v>2</v>
      </c>
      <c r="H155" s="48">
        <f t="shared" si="5"/>
        <v>0</v>
      </c>
    </row>
    <row r="156" spans="1:8">
      <c r="A156" t="s">
        <v>162</v>
      </c>
      <c r="C156">
        <v>5</v>
      </c>
      <c r="D156">
        <v>1</v>
      </c>
      <c r="E156" s="48">
        <f t="shared" si="4"/>
        <v>20</v>
      </c>
      <c r="F156">
        <v>5</v>
      </c>
      <c r="G156" s="48">
        <v>1</v>
      </c>
      <c r="H156" s="48">
        <f t="shared" si="5"/>
        <v>20</v>
      </c>
    </row>
    <row r="157" spans="1:8">
      <c r="A157" t="s">
        <v>163</v>
      </c>
      <c r="C157">
        <v>3</v>
      </c>
      <c r="E157" s="48">
        <f t="shared" si="4"/>
        <v>0</v>
      </c>
      <c r="F157">
        <v>3</v>
      </c>
      <c r="H157" s="48">
        <f t="shared" si="5"/>
        <v>0</v>
      </c>
    </row>
    <row r="158" spans="1:8">
      <c r="A158" t="s">
        <v>164</v>
      </c>
      <c r="C158">
        <v>4</v>
      </c>
      <c r="D158">
        <v>3</v>
      </c>
      <c r="E158" s="48">
        <f t="shared" si="4"/>
        <v>75</v>
      </c>
      <c r="F158">
        <v>4</v>
      </c>
      <c r="G158" s="48">
        <v>3</v>
      </c>
      <c r="H158" s="48">
        <f t="shared" si="5"/>
        <v>75</v>
      </c>
    </row>
    <row r="159" spans="1:8">
      <c r="A159" t="s">
        <v>165</v>
      </c>
      <c r="C159">
        <v>3</v>
      </c>
      <c r="E159" s="48">
        <f t="shared" si="4"/>
        <v>0</v>
      </c>
      <c r="F159">
        <v>2</v>
      </c>
      <c r="H159" s="48">
        <f t="shared" si="5"/>
        <v>0</v>
      </c>
    </row>
    <row r="160" spans="1:8">
      <c r="A160" t="s">
        <v>166</v>
      </c>
      <c r="C160">
        <v>1</v>
      </c>
      <c r="D160">
        <v>1</v>
      </c>
      <c r="E160" s="48">
        <f t="shared" si="4"/>
        <v>100</v>
      </c>
      <c r="F160">
        <v>1</v>
      </c>
      <c r="G160" s="48">
        <v>1</v>
      </c>
      <c r="H160" s="48">
        <f t="shared" si="5"/>
        <v>100</v>
      </c>
    </row>
    <row r="161" spans="1:8">
      <c r="A161" t="s">
        <v>167</v>
      </c>
      <c r="C161">
        <v>2</v>
      </c>
      <c r="D161">
        <v>1</v>
      </c>
      <c r="E161" s="48">
        <f t="shared" si="4"/>
        <v>50</v>
      </c>
      <c r="F161">
        <v>2</v>
      </c>
      <c r="G161" s="48">
        <v>1</v>
      </c>
      <c r="H161" s="48">
        <f t="shared" si="5"/>
        <v>50</v>
      </c>
    </row>
    <row r="162" spans="1:8">
      <c r="A162" t="s">
        <v>168</v>
      </c>
      <c r="C162">
        <v>2</v>
      </c>
      <c r="E162" s="48">
        <f t="shared" si="4"/>
        <v>0</v>
      </c>
      <c r="F162">
        <v>2</v>
      </c>
      <c r="H162" s="48">
        <f t="shared" si="5"/>
        <v>0</v>
      </c>
    </row>
    <row r="163" spans="1:8">
      <c r="A163" t="s">
        <v>169</v>
      </c>
      <c r="C163">
        <v>1</v>
      </c>
      <c r="E163" s="48">
        <f t="shared" si="4"/>
        <v>0</v>
      </c>
      <c r="F163">
        <v>1</v>
      </c>
      <c r="H163" s="48">
        <f t="shared" si="5"/>
        <v>0</v>
      </c>
    </row>
    <row r="164" spans="1:8">
      <c r="A164" s="55" t="s">
        <v>175</v>
      </c>
      <c r="B164">
        <v>19</v>
      </c>
      <c r="C164">
        <v>22</v>
      </c>
      <c r="D164">
        <v>14</v>
      </c>
      <c r="E164" s="48">
        <f t="shared" si="4"/>
        <v>63.636363636363633</v>
      </c>
      <c r="F164">
        <v>17</v>
      </c>
      <c r="G164" s="48">
        <v>10</v>
      </c>
      <c r="H164" s="48">
        <f t="shared" si="5"/>
        <v>58.82352941176471</v>
      </c>
    </row>
    <row r="165" spans="1:8">
      <c r="A165" t="s">
        <v>171</v>
      </c>
      <c r="C165">
        <v>7</v>
      </c>
      <c r="D165">
        <v>4</v>
      </c>
      <c r="E165" s="48">
        <f t="shared" si="4"/>
        <v>57.142857142857139</v>
      </c>
      <c r="F165">
        <v>5</v>
      </c>
      <c r="G165" s="48">
        <v>3</v>
      </c>
      <c r="H165" s="48">
        <f t="shared" si="5"/>
        <v>60</v>
      </c>
    </row>
    <row r="166" spans="1:8">
      <c r="A166" t="s">
        <v>172</v>
      </c>
      <c r="C166">
        <v>2</v>
      </c>
      <c r="D166">
        <v>2</v>
      </c>
      <c r="E166" s="48">
        <f t="shared" si="4"/>
        <v>100</v>
      </c>
      <c r="F166">
        <v>2</v>
      </c>
      <c r="G166" s="48">
        <v>2</v>
      </c>
      <c r="H166" s="48">
        <f t="shared" si="5"/>
        <v>100</v>
      </c>
    </row>
    <row r="167" spans="1:8">
      <c r="A167" t="s">
        <v>173</v>
      </c>
      <c r="C167">
        <v>2</v>
      </c>
      <c r="E167" s="48">
        <f t="shared" si="4"/>
        <v>0</v>
      </c>
      <c r="F167">
        <v>2</v>
      </c>
      <c r="H167" s="48">
        <f t="shared" si="5"/>
        <v>0</v>
      </c>
    </row>
    <row r="168" spans="1:8">
      <c r="A168" t="s">
        <v>174</v>
      </c>
      <c r="C168">
        <v>2</v>
      </c>
      <c r="D168">
        <v>1</v>
      </c>
      <c r="E168" s="48">
        <f t="shared" si="4"/>
        <v>50</v>
      </c>
      <c r="F168">
        <v>1</v>
      </c>
      <c r="H168" s="48">
        <f t="shared" si="5"/>
        <v>0</v>
      </c>
    </row>
    <row r="169" spans="1:8">
      <c r="A169" t="s">
        <v>175</v>
      </c>
      <c r="C169">
        <v>5</v>
      </c>
      <c r="D169">
        <v>5</v>
      </c>
      <c r="E169" s="48">
        <f t="shared" si="4"/>
        <v>100</v>
      </c>
      <c r="F169">
        <v>4</v>
      </c>
      <c r="G169" s="48">
        <v>4</v>
      </c>
      <c r="H169" s="48">
        <f t="shared" si="5"/>
        <v>100</v>
      </c>
    </row>
    <row r="170" spans="1:8">
      <c r="A170" t="s">
        <v>176</v>
      </c>
      <c r="C170">
        <v>4</v>
      </c>
      <c r="D170">
        <v>2</v>
      </c>
      <c r="E170" s="48">
        <f t="shared" si="4"/>
        <v>50</v>
      </c>
      <c r="F170">
        <v>3</v>
      </c>
      <c r="G170" s="48">
        <v>1</v>
      </c>
      <c r="H170" s="48">
        <f t="shared" si="5"/>
        <v>33.333333333333329</v>
      </c>
    </row>
    <row r="171" spans="1:8">
      <c r="A171" s="55" t="s">
        <v>187</v>
      </c>
      <c r="B171">
        <v>73</v>
      </c>
      <c r="C171">
        <v>83</v>
      </c>
      <c r="D171">
        <v>53</v>
      </c>
      <c r="E171" s="48">
        <f t="shared" si="4"/>
        <v>63.855421686746979</v>
      </c>
      <c r="F171">
        <v>83</v>
      </c>
      <c r="G171" s="48">
        <v>53</v>
      </c>
      <c r="H171" s="48">
        <f t="shared" si="5"/>
        <v>63.855421686746979</v>
      </c>
    </row>
    <row r="172" spans="1:8">
      <c r="A172" t="s">
        <v>178</v>
      </c>
      <c r="C172">
        <v>4</v>
      </c>
      <c r="D172">
        <v>3</v>
      </c>
      <c r="E172" s="48">
        <f t="shared" si="4"/>
        <v>75</v>
      </c>
      <c r="F172">
        <v>4</v>
      </c>
      <c r="G172" s="48">
        <v>3</v>
      </c>
      <c r="H172" s="48">
        <f t="shared" si="5"/>
        <v>75</v>
      </c>
    </row>
    <row r="173" spans="1:8">
      <c r="A173" t="s">
        <v>179</v>
      </c>
      <c r="C173">
        <v>2</v>
      </c>
      <c r="D173">
        <v>2</v>
      </c>
      <c r="E173" s="48">
        <f t="shared" si="4"/>
        <v>100</v>
      </c>
      <c r="F173">
        <v>2</v>
      </c>
      <c r="G173" s="48">
        <v>2</v>
      </c>
      <c r="H173" s="48">
        <f t="shared" si="5"/>
        <v>100</v>
      </c>
    </row>
    <row r="174" spans="1:8">
      <c r="A174" t="s">
        <v>180</v>
      </c>
      <c r="C174">
        <v>1</v>
      </c>
      <c r="D174">
        <v>1</v>
      </c>
      <c r="E174" s="48">
        <f t="shared" si="4"/>
        <v>100</v>
      </c>
      <c r="F174">
        <v>1</v>
      </c>
      <c r="G174" s="48">
        <v>1</v>
      </c>
      <c r="H174" s="48">
        <f t="shared" si="5"/>
        <v>100</v>
      </c>
    </row>
    <row r="175" spans="1:8">
      <c r="A175" t="s">
        <v>181</v>
      </c>
      <c r="C175">
        <v>6</v>
      </c>
      <c r="D175">
        <v>2</v>
      </c>
      <c r="E175" s="48">
        <f t="shared" si="4"/>
        <v>33.333333333333329</v>
      </c>
      <c r="F175">
        <v>6</v>
      </c>
      <c r="G175" s="48">
        <v>2</v>
      </c>
      <c r="H175" s="48">
        <f t="shared" si="5"/>
        <v>33.333333333333329</v>
      </c>
    </row>
    <row r="176" spans="1:8">
      <c r="A176" t="s">
        <v>182</v>
      </c>
      <c r="C176">
        <v>2</v>
      </c>
      <c r="D176">
        <v>1</v>
      </c>
      <c r="E176" s="48">
        <f t="shared" si="4"/>
        <v>50</v>
      </c>
      <c r="F176">
        <v>2</v>
      </c>
      <c r="G176" s="48">
        <v>1</v>
      </c>
      <c r="H176" s="48">
        <f t="shared" si="5"/>
        <v>50</v>
      </c>
    </row>
    <row r="177" spans="1:8">
      <c r="A177" t="s">
        <v>183</v>
      </c>
      <c r="C177">
        <v>13</v>
      </c>
      <c r="D177">
        <v>13</v>
      </c>
      <c r="E177" s="48">
        <f t="shared" si="4"/>
        <v>100</v>
      </c>
      <c r="F177">
        <v>13</v>
      </c>
      <c r="G177" s="48">
        <v>13</v>
      </c>
      <c r="H177" s="48">
        <f t="shared" si="5"/>
        <v>100</v>
      </c>
    </row>
    <row r="178" spans="1:8">
      <c r="A178" t="s">
        <v>184</v>
      </c>
      <c r="C178">
        <v>2</v>
      </c>
      <c r="E178" s="48">
        <f t="shared" si="4"/>
        <v>0</v>
      </c>
      <c r="F178">
        <v>2</v>
      </c>
      <c r="H178" s="48">
        <f t="shared" si="5"/>
        <v>0</v>
      </c>
    </row>
    <row r="179" spans="1:8">
      <c r="A179" t="s">
        <v>185</v>
      </c>
      <c r="C179">
        <v>3</v>
      </c>
      <c r="D179">
        <v>2</v>
      </c>
      <c r="E179" s="48">
        <f t="shared" si="4"/>
        <v>66.666666666666657</v>
      </c>
      <c r="F179">
        <v>3</v>
      </c>
      <c r="G179" s="48">
        <v>2</v>
      </c>
      <c r="H179" s="48">
        <f t="shared" si="5"/>
        <v>66.666666666666657</v>
      </c>
    </row>
    <row r="180" spans="1:8">
      <c r="A180" t="s">
        <v>186</v>
      </c>
      <c r="C180">
        <v>3</v>
      </c>
      <c r="D180">
        <v>1</v>
      </c>
      <c r="E180" s="48">
        <f t="shared" si="4"/>
        <v>33.333333333333329</v>
      </c>
      <c r="F180">
        <v>3</v>
      </c>
      <c r="G180" s="48">
        <v>1</v>
      </c>
      <c r="H180" s="48">
        <f t="shared" si="5"/>
        <v>33.333333333333329</v>
      </c>
    </row>
    <row r="181" spans="1:8">
      <c r="A181" t="s">
        <v>187</v>
      </c>
      <c r="C181">
        <v>16</v>
      </c>
      <c r="D181">
        <v>11</v>
      </c>
      <c r="E181" s="48">
        <f t="shared" si="4"/>
        <v>68.75</v>
      </c>
      <c r="F181">
        <v>16</v>
      </c>
      <c r="G181" s="48">
        <v>11</v>
      </c>
      <c r="H181" s="48">
        <f t="shared" si="5"/>
        <v>68.75</v>
      </c>
    </row>
    <row r="182" spans="1:8">
      <c r="A182" t="s">
        <v>188</v>
      </c>
      <c r="C182">
        <v>12</v>
      </c>
      <c r="D182">
        <v>7</v>
      </c>
      <c r="E182" s="48">
        <f t="shared" si="4"/>
        <v>58.333333333333336</v>
      </c>
      <c r="F182">
        <v>12</v>
      </c>
      <c r="G182" s="48">
        <v>7</v>
      </c>
      <c r="H182" s="48">
        <f t="shared" si="5"/>
        <v>58.333333333333336</v>
      </c>
    </row>
    <row r="183" spans="1:8">
      <c r="A183" t="s">
        <v>189</v>
      </c>
      <c r="C183">
        <v>2</v>
      </c>
      <c r="D183">
        <v>2</v>
      </c>
      <c r="E183" s="48">
        <f t="shared" si="4"/>
        <v>100</v>
      </c>
      <c r="F183">
        <v>2</v>
      </c>
      <c r="G183" s="48">
        <v>2</v>
      </c>
      <c r="H183" s="48">
        <f t="shared" si="5"/>
        <v>100</v>
      </c>
    </row>
    <row r="184" spans="1:8">
      <c r="A184" t="s">
        <v>190</v>
      </c>
      <c r="C184">
        <v>7</v>
      </c>
      <c r="D184">
        <v>6</v>
      </c>
      <c r="E184" s="48">
        <f t="shared" si="4"/>
        <v>85.714285714285708</v>
      </c>
      <c r="F184">
        <v>7</v>
      </c>
      <c r="G184" s="48">
        <v>6</v>
      </c>
      <c r="H184" s="48">
        <f t="shared" si="5"/>
        <v>85.714285714285708</v>
      </c>
    </row>
    <row r="185" spans="1:8">
      <c r="A185" t="s">
        <v>191</v>
      </c>
      <c r="C185">
        <v>7</v>
      </c>
      <c r="D185">
        <v>2</v>
      </c>
      <c r="E185" s="48">
        <f t="shared" si="4"/>
        <v>28.571428571428569</v>
      </c>
      <c r="F185">
        <v>7</v>
      </c>
      <c r="G185" s="48">
        <v>2</v>
      </c>
      <c r="H185" s="48">
        <f t="shared" si="5"/>
        <v>28.571428571428569</v>
      </c>
    </row>
    <row r="186" spans="1:8">
      <c r="A186" t="s">
        <v>192</v>
      </c>
      <c r="C186">
        <v>3</v>
      </c>
      <c r="E186" s="48">
        <f t="shared" si="4"/>
        <v>0</v>
      </c>
      <c r="F186">
        <v>3</v>
      </c>
      <c r="H186" s="48">
        <f t="shared" si="5"/>
        <v>0</v>
      </c>
    </row>
    <row r="187" spans="1:8">
      <c r="A187" s="55" t="s">
        <v>198</v>
      </c>
      <c r="B187">
        <v>28</v>
      </c>
      <c r="C187">
        <v>34</v>
      </c>
      <c r="D187">
        <v>18</v>
      </c>
      <c r="E187" s="48">
        <f t="shared" si="4"/>
        <v>52.941176470588239</v>
      </c>
      <c r="F187">
        <v>34</v>
      </c>
      <c r="G187" s="48">
        <v>18</v>
      </c>
      <c r="H187" s="48">
        <f t="shared" si="5"/>
        <v>52.941176470588239</v>
      </c>
    </row>
    <row r="188" spans="1:8">
      <c r="A188" t="s">
        <v>194</v>
      </c>
      <c r="C188">
        <v>3</v>
      </c>
      <c r="E188" s="48">
        <f t="shared" si="4"/>
        <v>0</v>
      </c>
      <c r="F188">
        <v>3</v>
      </c>
      <c r="H188" s="48">
        <f t="shared" si="5"/>
        <v>0</v>
      </c>
    </row>
    <row r="189" spans="1:8">
      <c r="A189" t="s">
        <v>195</v>
      </c>
      <c r="C189">
        <v>4</v>
      </c>
      <c r="D189">
        <v>2</v>
      </c>
      <c r="E189" s="48">
        <f t="shared" si="4"/>
        <v>50</v>
      </c>
      <c r="F189">
        <v>4</v>
      </c>
      <c r="G189" s="48">
        <v>2</v>
      </c>
      <c r="H189" s="48">
        <f t="shared" si="5"/>
        <v>50</v>
      </c>
    </row>
    <row r="190" spans="1:8">
      <c r="A190" t="s">
        <v>196</v>
      </c>
      <c r="C190">
        <v>1</v>
      </c>
      <c r="E190" s="48">
        <f t="shared" si="4"/>
        <v>0</v>
      </c>
      <c r="F190">
        <v>1</v>
      </c>
      <c r="H190" s="48">
        <f t="shared" si="5"/>
        <v>0</v>
      </c>
    </row>
    <row r="191" spans="1:8">
      <c r="A191" t="s">
        <v>197</v>
      </c>
      <c r="C191">
        <v>1</v>
      </c>
      <c r="E191" s="48">
        <f t="shared" si="4"/>
        <v>0</v>
      </c>
      <c r="F191">
        <v>1</v>
      </c>
      <c r="H191" s="48">
        <f t="shared" si="5"/>
        <v>0</v>
      </c>
    </row>
    <row r="192" spans="1:8">
      <c r="A192" s="56" t="s">
        <v>198</v>
      </c>
      <c r="C192">
        <v>6</v>
      </c>
      <c r="D192">
        <v>3</v>
      </c>
      <c r="E192" s="48">
        <f t="shared" si="4"/>
        <v>50</v>
      </c>
      <c r="F192">
        <v>6</v>
      </c>
      <c r="G192" s="48">
        <v>3</v>
      </c>
      <c r="H192" s="48">
        <f t="shared" si="5"/>
        <v>50</v>
      </c>
    </row>
    <row r="193" spans="1:8">
      <c r="A193" t="s">
        <v>199</v>
      </c>
      <c r="C193">
        <v>13</v>
      </c>
      <c r="D193">
        <v>9</v>
      </c>
      <c r="E193" s="48">
        <f t="shared" si="4"/>
        <v>69.230769230769226</v>
      </c>
      <c r="F193">
        <v>13</v>
      </c>
      <c r="G193" s="48">
        <v>9</v>
      </c>
      <c r="H193" s="48">
        <f t="shared" si="5"/>
        <v>69.230769230769226</v>
      </c>
    </row>
    <row r="194" spans="1:8">
      <c r="A194" t="s">
        <v>200</v>
      </c>
      <c r="C194">
        <v>5</v>
      </c>
      <c r="D194">
        <v>4</v>
      </c>
      <c r="E194" s="48">
        <f t="shared" ref="E194:E224" si="6">D194/C194*100</f>
        <v>80</v>
      </c>
      <c r="F194">
        <v>5</v>
      </c>
      <c r="G194" s="48">
        <v>4</v>
      </c>
      <c r="H194" s="48">
        <f t="shared" si="5"/>
        <v>80</v>
      </c>
    </row>
    <row r="195" spans="1:8">
      <c r="A195" t="s">
        <v>201</v>
      </c>
      <c r="C195">
        <v>1</v>
      </c>
      <c r="E195" s="48">
        <f t="shared" si="6"/>
        <v>0</v>
      </c>
      <c r="F195">
        <v>1</v>
      </c>
      <c r="H195" s="48">
        <f t="shared" ref="H195:H224" si="7">G195/F195*100</f>
        <v>0</v>
      </c>
    </row>
    <row r="196" spans="1:8">
      <c r="A196" s="55" t="s">
        <v>208</v>
      </c>
      <c r="B196">
        <v>34</v>
      </c>
      <c r="C196">
        <v>37</v>
      </c>
      <c r="D196">
        <v>17</v>
      </c>
      <c r="E196" s="48">
        <f t="shared" si="6"/>
        <v>45.945945945945951</v>
      </c>
      <c r="F196">
        <v>36</v>
      </c>
      <c r="G196" s="48">
        <v>16</v>
      </c>
      <c r="H196" s="48">
        <f t="shared" si="7"/>
        <v>44.444444444444443</v>
      </c>
    </row>
    <row r="197" spans="1:8">
      <c r="A197" t="s">
        <v>12</v>
      </c>
      <c r="C197">
        <v>2</v>
      </c>
      <c r="D197">
        <v>2</v>
      </c>
      <c r="E197" s="48">
        <f t="shared" si="6"/>
        <v>100</v>
      </c>
      <c r="F197">
        <v>2</v>
      </c>
      <c r="G197" s="48">
        <v>2</v>
      </c>
      <c r="H197" s="48">
        <f t="shared" si="7"/>
        <v>100</v>
      </c>
    </row>
    <row r="198" spans="1:8">
      <c r="A198" t="s">
        <v>203</v>
      </c>
      <c r="C198">
        <v>1</v>
      </c>
      <c r="E198" s="48">
        <f t="shared" si="6"/>
        <v>0</v>
      </c>
      <c r="F198">
        <v>1</v>
      </c>
      <c r="H198" s="48">
        <f t="shared" si="7"/>
        <v>0</v>
      </c>
    </row>
    <row r="199" spans="1:8">
      <c r="A199" t="s">
        <v>204</v>
      </c>
      <c r="C199">
        <v>1</v>
      </c>
      <c r="E199" s="48">
        <f t="shared" si="6"/>
        <v>0</v>
      </c>
      <c r="F199">
        <v>1</v>
      </c>
      <c r="H199" s="48">
        <f t="shared" si="7"/>
        <v>0</v>
      </c>
    </row>
    <row r="200" spans="1:8">
      <c r="A200" t="s">
        <v>205</v>
      </c>
      <c r="C200">
        <v>3</v>
      </c>
      <c r="D200">
        <v>1</v>
      </c>
      <c r="E200" s="48">
        <f t="shared" si="6"/>
        <v>33.333333333333329</v>
      </c>
      <c r="F200">
        <v>3</v>
      </c>
      <c r="G200" s="48">
        <v>1</v>
      </c>
      <c r="H200" s="48">
        <f t="shared" si="7"/>
        <v>33.333333333333329</v>
      </c>
    </row>
    <row r="201" spans="1:8">
      <c r="A201" t="s">
        <v>206</v>
      </c>
      <c r="C201">
        <v>2</v>
      </c>
      <c r="D201">
        <v>2</v>
      </c>
      <c r="E201" s="48">
        <f t="shared" si="6"/>
        <v>100</v>
      </c>
      <c r="F201">
        <v>2</v>
      </c>
      <c r="G201" s="48">
        <v>2</v>
      </c>
      <c r="H201" s="48">
        <f t="shared" si="7"/>
        <v>100</v>
      </c>
    </row>
    <row r="202" spans="1:8">
      <c r="A202" t="s">
        <v>207</v>
      </c>
      <c r="C202">
        <v>1</v>
      </c>
      <c r="E202" s="48">
        <f t="shared" si="6"/>
        <v>0</v>
      </c>
      <c r="F202">
        <v>1</v>
      </c>
      <c r="H202" s="48">
        <f t="shared" si="7"/>
        <v>0</v>
      </c>
    </row>
    <row r="203" spans="1:8">
      <c r="A203" s="55" t="s">
        <v>208</v>
      </c>
      <c r="C203">
        <v>7</v>
      </c>
      <c r="D203">
        <v>4</v>
      </c>
      <c r="E203" s="48">
        <f t="shared" si="6"/>
        <v>57.142857142857139</v>
      </c>
      <c r="F203">
        <v>7</v>
      </c>
      <c r="G203" s="48">
        <v>4</v>
      </c>
      <c r="H203" s="48">
        <f t="shared" si="7"/>
        <v>57.142857142857139</v>
      </c>
    </row>
    <row r="204" spans="1:8">
      <c r="A204" t="s">
        <v>209</v>
      </c>
      <c r="C204">
        <v>11</v>
      </c>
      <c r="D204">
        <v>7</v>
      </c>
      <c r="E204" s="48">
        <f t="shared" si="6"/>
        <v>63.636363636363633</v>
      </c>
      <c r="F204">
        <v>10</v>
      </c>
      <c r="G204" s="48">
        <v>6</v>
      </c>
      <c r="H204" s="48">
        <f t="shared" si="7"/>
        <v>60</v>
      </c>
    </row>
    <row r="205" spans="1:8">
      <c r="A205" t="s">
        <v>210</v>
      </c>
      <c r="C205">
        <v>2</v>
      </c>
      <c r="E205" s="48">
        <f t="shared" si="6"/>
        <v>0</v>
      </c>
      <c r="F205">
        <v>2</v>
      </c>
      <c r="H205" s="48">
        <f t="shared" si="7"/>
        <v>0</v>
      </c>
    </row>
    <row r="206" spans="1:8">
      <c r="A206" t="s">
        <v>211</v>
      </c>
      <c r="C206">
        <v>7</v>
      </c>
      <c r="D206">
        <v>1</v>
      </c>
      <c r="E206" s="48">
        <f t="shared" si="6"/>
        <v>14.285714285714285</v>
      </c>
      <c r="F206">
        <v>7</v>
      </c>
      <c r="G206" s="48">
        <v>1</v>
      </c>
      <c r="H206" s="48">
        <f t="shared" si="7"/>
        <v>14.285714285714285</v>
      </c>
    </row>
    <row r="207" spans="1:8">
      <c r="A207" s="55" t="s">
        <v>219</v>
      </c>
      <c r="B207">
        <v>47</v>
      </c>
      <c r="C207">
        <v>54</v>
      </c>
      <c r="D207">
        <v>12</v>
      </c>
      <c r="E207" s="48">
        <f t="shared" si="6"/>
        <v>22.222222222222221</v>
      </c>
      <c r="F207">
        <v>36</v>
      </c>
      <c r="G207" s="48">
        <v>12</v>
      </c>
      <c r="H207" s="48">
        <f t="shared" si="7"/>
        <v>33.333333333333329</v>
      </c>
    </row>
    <row r="208" spans="1:8">
      <c r="A208" t="s">
        <v>213</v>
      </c>
      <c r="C208">
        <v>2</v>
      </c>
      <c r="E208" s="48">
        <f t="shared" si="6"/>
        <v>0</v>
      </c>
      <c r="F208">
        <v>1</v>
      </c>
      <c r="H208" s="48">
        <f t="shared" si="7"/>
        <v>0</v>
      </c>
    </row>
    <row r="209" spans="1:8">
      <c r="A209" t="s">
        <v>214</v>
      </c>
      <c r="C209">
        <v>3</v>
      </c>
      <c r="D209">
        <v>1</v>
      </c>
      <c r="E209" s="48">
        <f t="shared" si="6"/>
        <v>33.333333333333329</v>
      </c>
      <c r="F209">
        <v>1</v>
      </c>
      <c r="G209" s="48">
        <v>1</v>
      </c>
      <c r="H209" s="48">
        <f t="shared" si="7"/>
        <v>100</v>
      </c>
    </row>
    <row r="210" spans="1:8">
      <c r="A210" t="s">
        <v>215</v>
      </c>
      <c r="C210">
        <v>6</v>
      </c>
      <c r="D210">
        <v>1</v>
      </c>
      <c r="E210" s="48">
        <f t="shared" si="6"/>
        <v>16.666666666666664</v>
      </c>
      <c r="F210">
        <v>5</v>
      </c>
      <c r="G210" s="48">
        <v>1</v>
      </c>
      <c r="H210" s="48">
        <f t="shared" si="7"/>
        <v>20</v>
      </c>
    </row>
    <row r="211" spans="1:8">
      <c r="A211" t="s">
        <v>174</v>
      </c>
      <c r="C211">
        <v>3</v>
      </c>
      <c r="E211" s="48">
        <f t="shared" si="6"/>
        <v>0</v>
      </c>
      <c r="H211" s="48">
        <v>0</v>
      </c>
    </row>
    <row r="212" spans="1:8">
      <c r="A212" t="s">
        <v>216</v>
      </c>
      <c r="C212">
        <v>5</v>
      </c>
      <c r="E212" s="48">
        <f t="shared" si="6"/>
        <v>0</v>
      </c>
      <c r="F212">
        <v>4</v>
      </c>
      <c r="H212" s="48">
        <f t="shared" si="7"/>
        <v>0</v>
      </c>
    </row>
    <row r="213" spans="1:8">
      <c r="A213" t="s">
        <v>217</v>
      </c>
      <c r="C213">
        <v>3</v>
      </c>
      <c r="E213" s="48">
        <f t="shared" si="6"/>
        <v>0</v>
      </c>
      <c r="F213">
        <v>2</v>
      </c>
      <c r="H213" s="48">
        <f t="shared" si="7"/>
        <v>0</v>
      </c>
    </row>
    <row r="214" spans="1:8">
      <c r="A214" t="s">
        <v>218</v>
      </c>
      <c r="C214">
        <v>1</v>
      </c>
      <c r="E214" s="48">
        <f t="shared" si="6"/>
        <v>0</v>
      </c>
      <c r="H214" s="48">
        <v>0</v>
      </c>
    </row>
    <row r="215" spans="1:8">
      <c r="A215" s="55" t="s">
        <v>219</v>
      </c>
      <c r="C215">
        <v>6</v>
      </c>
      <c r="D215">
        <v>2</v>
      </c>
      <c r="E215" s="48">
        <f t="shared" si="6"/>
        <v>33.333333333333329</v>
      </c>
      <c r="F215">
        <v>6</v>
      </c>
      <c r="G215" s="48">
        <v>2</v>
      </c>
      <c r="H215" s="48">
        <f t="shared" si="7"/>
        <v>33.333333333333329</v>
      </c>
    </row>
    <row r="216" spans="1:8">
      <c r="A216" t="s">
        <v>220</v>
      </c>
      <c r="C216">
        <v>13</v>
      </c>
      <c r="D216">
        <v>6</v>
      </c>
      <c r="E216" s="48">
        <f t="shared" si="6"/>
        <v>46.153846153846153</v>
      </c>
      <c r="F216">
        <v>13</v>
      </c>
      <c r="G216" s="48">
        <v>6</v>
      </c>
      <c r="H216" s="48">
        <f t="shared" si="7"/>
        <v>46.153846153846153</v>
      </c>
    </row>
    <row r="217" spans="1:8">
      <c r="A217" t="s">
        <v>221</v>
      </c>
      <c r="C217">
        <v>3</v>
      </c>
      <c r="E217" s="48">
        <f t="shared" si="6"/>
        <v>0</v>
      </c>
      <c r="H217" s="48">
        <v>0</v>
      </c>
    </row>
    <row r="218" spans="1:8">
      <c r="A218" t="s">
        <v>222</v>
      </c>
      <c r="C218">
        <v>2</v>
      </c>
      <c r="E218" s="48">
        <f t="shared" si="6"/>
        <v>0</v>
      </c>
      <c r="H218" s="48">
        <v>0</v>
      </c>
    </row>
    <row r="219" spans="1:8">
      <c r="A219" t="s">
        <v>223</v>
      </c>
      <c r="C219">
        <v>2</v>
      </c>
      <c r="E219" s="48">
        <f t="shared" si="6"/>
        <v>0</v>
      </c>
      <c r="F219">
        <v>1</v>
      </c>
      <c r="H219" s="48">
        <f t="shared" si="7"/>
        <v>0</v>
      </c>
    </row>
    <row r="220" spans="1:8">
      <c r="A220" t="s">
        <v>224</v>
      </c>
      <c r="C220">
        <v>2</v>
      </c>
      <c r="D220">
        <v>2</v>
      </c>
      <c r="E220" s="48">
        <f t="shared" si="6"/>
        <v>100</v>
      </c>
      <c r="F220">
        <v>2</v>
      </c>
      <c r="G220" s="48">
        <v>2</v>
      </c>
      <c r="H220" s="48">
        <f t="shared" si="7"/>
        <v>100</v>
      </c>
    </row>
    <row r="221" spans="1:8">
      <c r="A221" t="s">
        <v>225</v>
      </c>
      <c r="C221">
        <v>3</v>
      </c>
      <c r="E221" s="48">
        <f t="shared" si="6"/>
        <v>0</v>
      </c>
      <c r="F221">
        <v>1</v>
      </c>
      <c r="H221" s="48">
        <f t="shared" si="7"/>
        <v>0</v>
      </c>
    </row>
    <row r="222" spans="1:8">
      <c r="A222" s="55" t="s">
        <v>255</v>
      </c>
      <c r="B222">
        <v>79</v>
      </c>
      <c r="C222">
        <v>87</v>
      </c>
      <c r="D222">
        <v>69</v>
      </c>
      <c r="E222" s="48">
        <f t="shared" si="6"/>
        <v>79.310344827586206</v>
      </c>
      <c r="F222">
        <v>87</v>
      </c>
      <c r="G222" s="48">
        <v>69</v>
      </c>
      <c r="H222" s="48">
        <f t="shared" si="7"/>
        <v>79.310344827586206</v>
      </c>
    </row>
    <row r="223" spans="1:8">
      <c r="A223" t="s">
        <v>255</v>
      </c>
      <c r="C223">
        <v>87</v>
      </c>
      <c r="D223">
        <v>69</v>
      </c>
      <c r="E223" s="48">
        <f t="shared" si="6"/>
        <v>79.310344827586206</v>
      </c>
      <c r="F223">
        <v>87</v>
      </c>
      <c r="G223" s="48">
        <v>69</v>
      </c>
      <c r="H223" s="48">
        <f t="shared" si="7"/>
        <v>79.310344827586206</v>
      </c>
    </row>
    <row r="224" spans="1:8">
      <c r="A224" t="s">
        <v>232</v>
      </c>
      <c r="B224">
        <f>SUM(B2:B222)</f>
        <v>1509</v>
      </c>
      <c r="C224">
        <v>1730</v>
      </c>
      <c r="D224">
        <v>929</v>
      </c>
      <c r="E224" s="48">
        <f t="shared" si="6"/>
        <v>53.699421965317917</v>
      </c>
      <c r="F224">
        <v>1446</v>
      </c>
      <c r="G224" s="48">
        <v>892</v>
      </c>
      <c r="H224" s="48">
        <f t="shared" si="7"/>
        <v>61.687413554633473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</vt:lpstr>
      <vt:lpstr>план 10%</vt:lpstr>
      <vt:lpstr>план</vt:lpstr>
      <vt:lpstr>Ckfql (2)</vt:lpstr>
      <vt:lpstr>Ckfql</vt:lpstr>
      <vt:lpstr>Лист1</vt:lpstr>
      <vt:lpstr>Лист2</vt:lpstr>
      <vt:lpstr>Лист4</vt:lpstr>
    </vt:vector>
  </TitlesOfParts>
  <Company>Qlik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aesipov</dc:creator>
  <cp:lastModifiedBy>USER</cp:lastModifiedBy>
  <cp:revision>2</cp:revision>
  <cp:lastPrinted>2021-03-25T09:37:15Z</cp:lastPrinted>
  <dcterms:created xsi:type="dcterms:W3CDTF">2021-01-13T08:03:43Z</dcterms:created>
  <dcterms:modified xsi:type="dcterms:W3CDTF">2021-03-25T09:41:26Z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Qlik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